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ダウンロード\"/>
    </mc:Choice>
  </mc:AlternateContent>
  <xr:revisionPtr revIDLastSave="0" documentId="13_ncr:1_{C2B97709-99EC-494B-96C6-D0E7C5FA6B79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分析ダッシュボード" sheetId="1" r:id="rId1"/>
    <sheet name="予算実績データ" sheetId="2" r:id="rId2"/>
    <sheet name="月次集計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3" l="1"/>
  <c r="F13" i="3"/>
  <c r="E13" i="3"/>
  <c r="C13" i="3"/>
  <c r="B13" i="3"/>
  <c r="H13" i="3" s="1"/>
  <c r="I12" i="3"/>
  <c r="F12" i="3"/>
  <c r="E12" i="3"/>
  <c r="C12" i="3"/>
  <c r="B12" i="3"/>
  <c r="H12" i="3" s="1"/>
  <c r="I11" i="3"/>
  <c r="F11" i="3"/>
  <c r="E11" i="3"/>
  <c r="H11" i="3" s="1"/>
  <c r="D11" i="3"/>
  <c r="C11" i="3"/>
  <c r="B11" i="3"/>
  <c r="F10" i="3"/>
  <c r="E10" i="3"/>
  <c r="C10" i="3"/>
  <c r="I10" i="3" s="1"/>
  <c r="B10" i="3"/>
  <c r="H10" i="3" s="1"/>
  <c r="F9" i="3"/>
  <c r="E9" i="3"/>
  <c r="C9" i="3"/>
  <c r="I9" i="3" s="1"/>
  <c r="B9" i="3"/>
  <c r="H9" i="3" s="1"/>
  <c r="F8" i="3"/>
  <c r="E8" i="3"/>
  <c r="D8" i="3"/>
  <c r="C8" i="3"/>
  <c r="I8" i="3" s="1"/>
  <c r="B8" i="3"/>
  <c r="H8" i="3" s="1"/>
  <c r="F7" i="3"/>
  <c r="E7" i="3"/>
  <c r="C7" i="3"/>
  <c r="I7" i="3" s="1"/>
  <c r="B7" i="3"/>
  <c r="H7" i="3" s="1"/>
  <c r="F6" i="3"/>
  <c r="E6" i="3"/>
  <c r="C6" i="3"/>
  <c r="I6" i="3" s="1"/>
  <c r="B6" i="3"/>
  <c r="H6" i="3" s="1"/>
  <c r="F5" i="3"/>
  <c r="E5" i="3"/>
  <c r="C5" i="3"/>
  <c r="I5" i="3" s="1"/>
  <c r="B5" i="3"/>
  <c r="H5" i="3" s="1"/>
  <c r="F4" i="3"/>
  <c r="E4" i="3"/>
  <c r="C4" i="3"/>
  <c r="I4" i="3" s="1"/>
  <c r="B4" i="3"/>
  <c r="H4" i="3" s="1"/>
  <c r="F3" i="3"/>
  <c r="E3" i="3"/>
  <c r="C3" i="3"/>
  <c r="I3" i="3" s="1"/>
  <c r="B3" i="3"/>
  <c r="H3" i="3" s="1"/>
  <c r="F2" i="3"/>
  <c r="E2" i="3"/>
  <c r="C2" i="3"/>
  <c r="D8" i="1" s="1"/>
  <c r="B2" i="3"/>
  <c r="H2" i="3" s="1"/>
  <c r="A35" i="1" s="1"/>
  <c r="G181" i="2"/>
  <c r="F181" i="2"/>
  <c r="G180" i="2"/>
  <c r="F180" i="2"/>
  <c r="G179" i="2"/>
  <c r="F179" i="2"/>
  <c r="G178" i="2"/>
  <c r="F178" i="2"/>
  <c r="G177" i="2"/>
  <c r="F177" i="2"/>
  <c r="G176" i="2"/>
  <c r="F176" i="2"/>
  <c r="G175" i="2"/>
  <c r="F175" i="2"/>
  <c r="G174" i="2"/>
  <c r="F174" i="2"/>
  <c r="G173" i="2"/>
  <c r="F173" i="2"/>
  <c r="G172" i="2"/>
  <c r="F172" i="2"/>
  <c r="G171" i="2"/>
  <c r="F171" i="2"/>
  <c r="G170" i="2"/>
  <c r="F170" i="2"/>
  <c r="G169" i="2"/>
  <c r="F169" i="2"/>
  <c r="G168" i="2"/>
  <c r="F168" i="2"/>
  <c r="G13" i="3" s="1"/>
  <c r="G167" i="2"/>
  <c r="F167" i="2"/>
  <c r="D13" i="3" s="1"/>
  <c r="G166" i="2"/>
  <c r="F166" i="2"/>
  <c r="G165" i="2"/>
  <c r="F165" i="2"/>
  <c r="G164" i="2"/>
  <c r="F164" i="2"/>
  <c r="G163" i="2"/>
  <c r="F163" i="2"/>
  <c r="G162" i="2"/>
  <c r="F162" i="2"/>
  <c r="G161" i="2"/>
  <c r="F161" i="2"/>
  <c r="G160" i="2"/>
  <c r="F160" i="2"/>
  <c r="G159" i="2"/>
  <c r="F159" i="2"/>
  <c r="G158" i="2"/>
  <c r="F158" i="2"/>
  <c r="G157" i="2"/>
  <c r="F157" i="2"/>
  <c r="G156" i="2"/>
  <c r="F156" i="2"/>
  <c r="G155" i="2"/>
  <c r="F155" i="2"/>
  <c r="D12" i="3" s="1"/>
  <c r="J12" i="3" s="1"/>
  <c r="G154" i="2"/>
  <c r="F154" i="2"/>
  <c r="G153" i="2"/>
  <c r="F153" i="2"/>
  <c r="G12" i="3" s="1"/>
  <c r="G152" i="2"/>
  <c r="F152" i="2"/>
  <c r="G151" i="2"/>
  <c r="F151" i="2"/>
  <c r="G150" i="2"/>
  <c r="F150" i="2"/>
  <c r="G149" i="2"/>
  <c r="F149" i="2"/>
  <c r="G148" i="2"/>
  <c r="F148" i="2"/>
  <c r="G147" i="2"/>
  <c r="F147" i="2"/>
  <c r="G146" i="2"/>
  <c r="F146" i="2"/>
  <c r="G145" i="2"/>
  <c r="F145" i="2"/>
  <c r="G144" i="2"/>
  <c r="F144" i="2"/>
  <c r="G143" i="2"/>
  <c r="F143" i="2"/>
  <c r="G142" i="2"/>
  <c r="F142" i="2"/>
  <c r="G141" i="2"/>
  <c r="F141" i="2"/>
  <c r="G11" i="3" s="1"/>
  <c r="G140" i="2"/>
  <c r="F140" i="2"/>
  <c r="G139" i="2"/>
  <c r="F139" i="2"/>
  <c r="G138" i="2"/>
  <c r="F138" i="2"/>
  <c r="G137" i="2"/>
  <c r="F137" i="2"/>
  <c r="G136" i="2"/>
  <c r="F136" i="2"/>
  <c r="G135" i="2"/>
  <c r="F135" i="2"/>
  <c r="G134" i="2"/>
  <c r="F134" i="2"/>
  <c r="G133" i="2"/>
  <c r="F133" i="2"/>
  <c r="G132" i="2"/>
  <c r="F132" i="2"/>
  <c r="G131" i="2"/>
  <c r="F131" i="2"/>
  <c r="G130" i="2"/>
  <c r="F130" i="2"/>
  <c r="G129" i="2"/>
  <c r="F129" i="2"/>
  <c r="G128" i="2"/>
  <c r="F128" i="2"/>
  <c r="G127" i="2"/>
  <c r="F127" i="2"/>
  <c r="G126" i="2"/>
  <c r="F126" i="2"/>
  <c r="G125" i="2"/>
  <c r="F125" i="2"/>
  <c r="D10" i="3" s="1"/>
  <c r="J10" i="3" s="1"/>
  <c r="G124" i="2"/>
  <c r="F124" i="2"/>
  <c r="G123" i="2"/>
  <c r="F123" i="2"/>
  <c r="G10" i="3" s="1"/>
  <c r="G122" i="2"/>
  <c r="F122" i="2"/>
  <c r="G121" i="2"/>
  <c r="F121" i="2"/>
  <c r="G120" i="2"/>
  <c r="F120" i="2"/>
  <c r="G119" i="2"/>
  <c r="F119" i="2"/>
  <c r="G118" i="2"/>
  <c r="F118" i="2"/>
  <c r="G117" i="2"/>
  <c r="F117" i="2"/>
  <c r="G116" i="2"/>
  <c r="F116" i="2"/>
  <c r="G115" i="2"/>
  <c r="F115" i="2"/>
  <c r="G114" i="2"/>
  <c r="F114" i="2"/>
  <c r="G113" i="2"/>
  <c r="F113" i="2"/>
  <c r="D9" i="3" s="1"/>
  <c r="J9" i="3" s="1"/>
  <c r="G112" i="2"/>
  <c r="F112" i="2"/>
  <c r="G111" i="2"/>
  <c r="F111" i="2"/>
  <c r="G9" i="3" s="1"/>
  <c r="G110" i="2"/>
  <c r="F110" i="2"/>
  <c r="G109" i="2"/>
  <c r="F109" i="2"/>
  <c r="G108" i="2"/>
  <c r="F108" i="2"/>
  <c r="G107" i="2"/>
  <c r="F107" i="2"/>
  <c r="G106" i="2"/>
  <c r="F106" i="2"/>
  <c r="G105" i="2"/>
  <c r="F105" i="2"/>
  <c r="G104" i="2"/>
  <c r="F104" i="2"/>
  <c r="G103" i="2"/>
  <c r="F103" i="2"/>
  <c r="G102" i="2"/>
  <c r="F102" i="2"/>
  <c r="G101" i="2"/>
  <c r="F101" i="2"/>
  <c r="G100" i="2"/>
  <c r="F100" i="2"/>
  <c r="G99" i="2"/>
  <c r="F99" i="2"/>
  <c r="G8" i="3" s="1"/>
  <c r="G98" i="2"/>
  <c r="F98" i="2"/>
  <c r="G97" i="2"/>
  <c r="F97" i="2"/>
  <c r="G96" i="2"/>
  <c r="F96" i="2"/>
  <c r="G95" i="2"/>
  <c r="F95" i="2"/>
  <c r="G94" i="2"/>
  <c r="F94" i="2"/>
  <c r="G93" i="2"/>
  <c r="F93" i="2"/>
  <c r="G92" i="2"/>
  <c r="F92" i="2"/>
  <c r="G91" i="2"/>
  <c r="F91" i="2"/>
  <c r="G90" i="2"/>
  <c r="F90" i="2"/>
  <c r="G89" i="2"/>
  <c r="F89" i="2"/>
  <c r="G88" i="2"/>
  <c r="F88" i="2"/>
  <c r="G87" i="2"/>
  <c r="F87" i="2"/>
  <c r="G86" i="2"/>
  <c r="F86" i="2"/>
  <c r="G85" i="2"/>
  <c r="F85" i="2"/>
  <c r="G84" i="2"/>
  <c r="F84" i="2"/>
  <c r="G83" i="2"/>
  <c r="F83" i="2"/>
  <c r="G82" i="2"/>
  <c r="F82" i="2"/>
  <c r="G81" i="2"/>
  <c r="F81" i="2"/>
  <c r="G80" i="2"/>
  <c r="F80" i="2"/>
  <c r="G79" i="2"/>
  <c r="F79" i="2"/>
  <c r="G78" i="2"/>
  <c r="F78" i="2"/>
  <c r="G7" i="3" s="1"/>
  <c r="G77" i="2"/>
  <c r="F77" i="2"/>
  <c r="D7" i="3" s="1"/>
  <c r="J7" i="3" s="1"/>
  <c r="G76" i="2"/>
  <c r="F76" i="2"/>
  <c r="G75" i="2"/>
  <c r="F75" i="2"/>
  <c r="G74" i="2"/>
  <c r="F74" i="2"/>
  <c r="G73" i="2"/>
  <c r="F73" i="2"/>
  <c r="G72" i="2"/>
  <c r="F72" i="2"/>
  <c r="G71" i="2"/>
  <c r="F71" i="2"/>
  <c r="D6" i="3" s="1"/>
  <c r="G70" i="2"/>
  <c r="F70" i="2"/>
  <c r="G69" i="2"/>
  <c r="F69" i="2"/>
  <c r="G6" i="3" s="1"/>
  <c r="G68" i="2"/>
  <c r="F68" i="2"/>
  <c r="G67" i="2"/>
  <c r="F67" i="2"/>
  <c r="G66" i="2"/>
  <c r="F66" i="2"/>
  <c r="G65" i="2"/>
  <c r="F65" i="2"/>
  <c r="G64" i="2"/>
  <c r="F64" i="2"/>
  <c r="G63" i="2"/>
  <c r="F63" i="2"/>
  <c r="G62" i="2"/>
  <c r="F62" i="2"/>
  <c r="G61" i="2"/>
  <c r="F61" i="2"/>
  <c r="G60" i="2"/>
  <c r="F60" i="2"/>
  <c r="G59" i="2"/>
  <c r="F59" i="2"/>
  <c r="G58" i="2"/>
  <c r="F58" i="2"/>
  <c r="G57" i="2"/>
  <c r="F57" i="2"/>
  <c r="G5" i="3" s="1"/>
  <c r="G56" i="2"/>
  <c r="F56" i="2"/>
  <c r="D5" i="3" s="1"/>
  <c r="J5" i="3" s="1"/>
  <c r="G55" i="2"/>
  <c r="F55" i="2"/>
  <c r="G54" i="2"/>
  <c r="F54" i="2"/>
  <c r="G53" i="2"/>
  <c r="F53" i="2"/>
  <c r="G52" i="2"/>
  <c r="F52" i="2"/>
  <c r="G51" i="2"/>
  <c r="F51" i="2"/>
  <c r="G50" i="2"/>
  <c r="F50" i="2"/>
  <c r="G49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4" i="3" s="1"/>
  <c r="G32" i="2"/>
  <c r="F32" i="2"/>
  <c r="D4" i="3" s="1"/>
  <c r="J4" i="3" s="1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3" i="3" s="1"/>
  <c r="G17" i="2"/>
  <c r="F17" i="2"/>
  <c r="D3" i="3" s="1"/>
  <c r="G16" i="2"/>
  <c r="F16" i="2"/>
  <c r="G15" i="2"/>
  <c r="F15" i="2"/>
  <c r="G2" i="3" s="1"/>
  <c r="G14" i="2"/>
  <c r="F14" i="2"/>
  <c r="D2" i="3" s="1"/>
  <c r="J2" i="3" s="1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F7" i="2"/>
  <c r="G6" i="2"/>
  <c r="F6" i="2"/>
  <c r="G5" i="2"/>
  <c r="F5" i="2"/>
  <c r="G4" i="2"/>
  <c r="F4" i="2"/>
  <c r="G3" i="2"/>
  <c r="F3" i="2"/>
  <c r="G2" i="2"/>
  <c r="F2" i="2"/>
  <c r="J13" i="3" l="1"/>
  <c r="J8" i="3"/>
  <c r="J6" i="3"/>
  <c r="J3" i="3"/>
  <c r="J11" i="3"/>
  <c r="J8" i="1"/>
  <c r="D35" i="1" s="1"/>
  <c r="I2" i="3"/>
  <c r="G8" i="1" s="1"/>
  <c r="A8" i="1"/>
  <c r="G35" i="1" l="1"/>
</calcChain>
</file>

<file path=xl/sharedStrings.xml><?xml version="1.0" encoding="utf-8"?>
<sst xmlns="http://schemas.openxmlformats.org/spreadsheetml/2006/main" count="391" uniqueCount="38">
  <si>
    <t>予算実績管理｜経営ダッシュボード</t>
  </si>
  <si>
    <t>対象部門</t>
  </si>
  <si>
    <t>実績確定月（1〜9）</t>
  </si>
  <si>
    <t>見通し倍率</t>
  </si>
  <si>
    <t>全部門</t>
  </si>
  <si>
    <t>黄色セルを変更すると、部門別実績・年間見通し・グラフが切り替わります（単位：万円）</t>
  </si>
  <si>
    <t>売上高｜累計予算</t>
  </si>
  <si>
    <t>売上高｜累計実績</t>
  </si>
  <si>
    <t>営業利益｜累計差異</t>
  </si>
  <si>
    <t>年間営業利益見通し</t>
  </si>
  <si>
    <t>月別推移｜売上高と営業利益（予算・実績・着地見通し）</t>
  </si>
  <si>
    <t>年間予算営業利益</t>
  </si>
  <si>
    <t>年間見通し差異</t>
  </si>
  <si>
    <t>累計営業利益率</t>
  </si>
  <si>
    <t>月</t>
  </si>
  <si>
    <t>部門</t>
  </si>
  <si>
    <t>科目</t>
  </si>
  <si>
    <t>予算（万円）</t>
  </si>
  <si>
    <t>実績（万円）</t>
  </si>
  <si>
    <t>着地見通し（万円）</t>
  </si>
  <si>
    <t>予実差異（万円）</t>
  </si>
  <si>
    <t>製造1課</t>
  </si>
  <si>
    <t>売上高</t>
  </si>
  <si>
    <t>変動費</t>
  </si>
  <si>
    <t>固定費</t>
  </si>
  <si>
    <t>製造2課</t>
  </si>
  <si>
    <t>組立課</t>
  </si>
  <si>
    <t>加工課</t>
  </si>
  <si>
    <t>物流課</t>
  </si>
  <si>
    <t>売上予算</t>
  </si>
  <si>
    <t>売上実績</t>
  </si>
  <si>
    <t>売上着地見通し</t>
  </si>
  <si>
    <t>費用予算</t>
  </si>
  <si>
    <t>費用実績</t>
  </si>
  <si>
    <t>費用着地見通し</t>
  </si>
  <si>
    <t>利益予算</t>
  </si>
  <si>
    <t>利益実績</t>
  </si>
  <si>
    <t>利益着地見通し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</si>
</sst>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[Red]\(#,##0.0\);\-"/>
    <numFmt numFmtId="177" formatCode="0.0%"/>
    <numFmt numFmtId="178" formatCode="#,##0.0"/>
  </numFmts>
  <fonts count="9">
    <font>
      <sz val="11"/>
      <name val="Carlito"/>
    </font>
    <font>
      <b/>
      <sz val="11"/>
      <color rgb="FFFFFFFF"/>
      <name val="Carlito"/>
    </font>
    <font>
      <b/>
      <sz val="18"/>
      <color rgb="FFFFFFFF"/>
      <name val="Carlito"/>
    </font>
    <font>
      <b/>
      <sz val="11"/>
      <name val="Carlito"/>
    </font>
    <font>
      <b/>
      <sz val="11"/>
      <color rgb="FF20342D"/>
      <name val="Carlito"/>
    </font>
    <font>
      <sz val="11"/>
      <color rgb="FF66756B"/>
      <name val="Carlito"/>
    </font>
    <font>
      <b/>
      <sz val="21"/>
      <color rgb="FF20342D"/>
      <name val="Carlito"/>
    </font>
    <font>
      <sz val="11"/>
      <name val="Carlito"/>
    </font>
    <font>
      <sz val="6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417C3E"/>
      </patternFill>
    </fill>
    <fill>
      <patternFill patternType="solid">
        <fgColor rgb="FFF4F9F0"/>
      </patternFill>
    </fill>
    <fill>
      <patternFill patternType="solid">
        <fgColor rgb="FFF2F6FA"/>
      </patternFill>
    </fill>
    <fill>
      <patternFill patternType="solid">
        <fgColor rgb="FFFFF5DF"/>
      </patternFill>
    </fill>
    <fill>
      <patternFill patternType="solid">
        <fgColor rgb="FFEAF2E8"/>
      </patternFill>
    </fill>
    <fill>
      <patternFill patternType="solid">
        <fgColor rgb="FFE2E8E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/>
  </cellStyleXfs>
  <cellXfs count="20">
    <xf numFmtId="0" fontId="0" fillId="0" borderId="0" xfId="0"/>
    <xf numFmtId="176" fontId="0" fillId="0" borderId="0" xfId="1" applyNumberFormat="1" applyFont="1"/>
    <xf numFmtId="0" fontId="1" fillId="2" borderId="0" xfId="1" applyFont="1" applyFill="1"/>
    <xf numFmtId="0" fontId="1" fillId="2" borderId="0" xfId="1" applyFont="1" applyFill="1" applyAlignment="1">
      <alignment vertical="center"/>
    </xf>
    <xf numFmtId="176" fontId="1" fillId="2" borderId="0" xfId="1" applyNumberFormat="1" applyFont="1" applyFill="1" applyAlignment="1">
      <alignment vertical="center"/>
    </xf>
    <xf numFmtId="0" fontId="0" fillId="3" borderId="0" xfId="1" applyFont="1" applyFill="1"/>
    <xf numFmtId="0" fontId="0" fillId="4" borderId="0" xfId="1" applyFont="1" applyFill="1"/>
    <xf numFmtId="177" fontId="0" fillId="0" borderId="0" xfId="1" applyNumberFormat="1" applyFont="1"/>
    <xf numFmtId="0" fontId="3" fillId="0" borderId="0" xfId="1" applyFont="1"/>
    <xf numFmtId="0" fontId="4" fillId="5" borderId="0" xfId="1" applyFont="1" applyFill="1"/>
    <xf numFmtId="177" fontId="4" fillId="5" borderId="0" xfId="1" applyNumberFormat="1" applyFont="1" applyFill="1"/>
    <xf numFmtId="178" fontId="0" fillId="0" borderId="0" xfId="1" applyNumberFormat="1" applyFont="1"/>
    <xf numFmtId="0" fontId="2" fillId="2" borderId="0" xfId="1" applyFont="1" applyFill="1" applyAlignment="1">
      <alignment vertical="center"/>
    </xf>
    <xf numFmtId="0" fontId="5" fillId="0" borderId="0" xfId="1" applyFont="1"/>
    <xf numFmtId="0" fontId="0" fillId="0" borderId="0" xfId="0"/>
    <xf numFmtId="0" fontId="1" fillId="2" borderId="0" xfId="1" applyFont="1" applyFill="1"/>
    <xf numFmtId="176" fontId="6" fillId="6" borderId="0" xfId="1" applyNumberFormat="1" applyFont="1" applyFill="1" applyAlignment="1">
      <alignment horizontal="center" vertical="center"/>
    </xf>
    <xf numFmtId="0" fontId="6" fillId="6" borderId="0" xfId="1" applyFont="1" applyFill="1" applyAlignment="1">
      <alignment horizontal="center" vertical="center"/>
    </xf>
    <xf numFmtId="0" fontId="4" fillId="7" borderId="0" xfId="1" applyFont="1" applyFill="1"/>
    <xf numFmtId="0" fontId="3" fillId="0" borderId="0" xfId="1" applyFont="1"/>
  </cellXfs>
  <cellStyles count="2">
    <cellStyle name="Normal" xfId="1" xr:uid="{00000000-0005-0000-0000-000000000000}"/>
    <cellStyle name="標準" xfId="0" builtinId="0"/>
  </cellStyles>
  <dxfs count="1">
    <dxf>
      <font>
        <color rgb="FFBB3333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予算</c:v>
          </c:tx>
          <c:invertIfNegative val="1"/>
          <c:cat>
            <c:numRef>
              <c:f>月次集計!$A$2:$A$13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月次集計!$B$2:$B$13</c:f>
              <c:numCache>
                <c:formatCode>#,##0.0;[Red]\(#,##0.0\);\-</c:formatCode>
                <c:ptCount val="12"/>
                <c:pt idx="0">
                  <c:v>3248.4999999999995</c:v>
                </c:pt>
                <c:pt idx="1">
                  <c:v>3367.0999999999995</c:v>
                </c:pt>
                <c:pt idx="2">
                  <c:v>3522.4000000000005</c:v>
                </c:pt>
                <c:pt idx="3">
                  <c:v>3679.7</c:v>
                </c:pt>
                <c:pt idx="4">
                  <c:v>3802.7000000000003</c:v>
                </c:pt>
                <c:pt idx="5">
                  <c:v>3864.5</c:v>
                </c:pt>
                <c:pt idx="6">
                  <c:v>3854.1</c:v>
                </c:pt>
                <c:pt idx="7">
                  <c:v>3779.8999999999996</c:v>
                </c:pt>
                <c:pt idx="8">
                  <c:v>3667.4</c:v>
                </c:pt>
                <c:pt idx="9">
                  <c:v>3553.1</c:v>
                </c:pt>
                <c:pt idx="10">
                  <c:v>3474.4</c:v>
                </c:pt>
                <c:pt idx="11">
                  <c:v>3459.3000000000006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A5-42D9-A30B-58C3BD973A6B}"/>
            </c:ext>
          </c:extLst>
        </c:ser>
        <c:ser>
          <c:idx val="1"/>
          <c:order val="1"/>
          <c:tx>
            <c:v>実績</c:v>
          </c:tx>
          <c:invertIfNegative val="1"/>
          <c:cat>
            <c:numRef>
              <c:f>月次集計!$A$2:$A$13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月次集計!$C$2:$C$13</c:f>
              <c:numCache>
                <c:formatCode>#,##0.0;[Red]\(#,##0.0\);\-</c:formatCode>
                <c:ptCount val="12"/>
                <c:pt idx="0">
                  <c:v>3214.7000000000003</c:v>
                </c:pt>
                <c:pt idx="1">
                  <c:v>3440.4999999999995</c:v>
                </c:pt>
                <c:pt idx="2">
                  <c:v>3637.4</c:v>
                </c:pt>
                <c:pt idx="3">
                  <c:v>3655.1</c:v>
                </c:pt>
                <c:pt idx="4">
                  <c:v>3862.8</c:v>
                </c:pt>
                <c:pt idx="5">
                  <c:v>3789</c:v>
                </c:pt>
                <c:pt idx="6">
                  <c:v>3882.4999999999995</c:v>
                </c:pt>
                <c:pt idx="7">
                  <c:v>3813.4999999999995</c:v>
                </c:pt>
                <c:pt idx="8">
                  <c:v>3705.8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9A5-42D9-A30B-58C3BD973A6B}"/>
            </c:ext>
          </c:extLst>
        </c:ser>
        <c:ser>
          <c:idx val="2"/>
          <c:order val="2"/>
          <c:tx>
            <c:v>着地見通し</c:v>
          </c:tx>
          <c:invertIfNegative val="1"/>
          <c:cat>
            <c:numRef>
              <c:f>月次集計!$A$2:$A$13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月次集計!$D$2:$D$13</c:f>
              <c:numCache>
                <c:formatCode>#,##0.0;[Red]\(#,##0.0\);\-</c:formatCode>
                <c:ptCount val="12"/>
                <c:pt idx="0">
                  <c:v>3214.7000000000003</c:v>
                </c:pt>
                <c:pt idx="1">
                  <c:v>3440.4999999999995</c:v>
                </c:pt>
                <c:pt idx="2">
                  <c:v>3637.4</c:v>
                </c:pt>
                <c:pt idx="3">
                  <c:v>3655.1</c:v>
                </c:pt>
                <c:pt idx="4">
                  <c:v>3862.8</c:v>
                </c:pt>
                <c:pt idx="5">
                  <c:v>3789</c:v>
                </c:pt>
                <c:pt idx="6">
                  <c:v>3882.4999999999995</c:v>
                </c:pt>
                <c:pt idx="7">
                  <c:v>3813.4999999999995</c:v>
                </c:pt>
                <c:pt idx="8">
                  <c:v>3705.8</c:v>
                </c:pt>
                <c:pt idx="9">
                  <c:v>3553.1</c:v>
                </c:pt>
                <c:pt idx="10">
                  <c:v>3474.4</c:v>
                </c:pt>
                <c:pt idx="11">
                  <c:v>3459.3000000000006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9A5-42D9-A30B-58C3BD973A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.0;[Red]\(#,##0.0\);\-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42118371020930079"/>
          <c:y val="0.8046564065855405"/>
          <c:w val="0.15763257958139848"/>
          <c:h val="0.11742151549238164"/>
        </c:manualLayout>
      </c:layout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c:style val="2"/>
  <c:chart>
    <c:autoTitleDeleted val="1"/>
    <c:plotArea>
      <c:layout/>
      <c:lineChart>
        <c:grouping val="standard"/>
        <c:varyColors val="0"/>
        <c:ser>
          <c:idx val="0"/>
          <c:order val="0"/>
          <c:tx>
            <c:v>予算</c:v>
          </c:tx>
          <c:marker>
            <c:symbol val="none"/>
          </c:marker>
          <c:cat>
            <c:numRef>
              <c:f>月次集計!$A$2:$A$13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月次集計!$H$2:$H$13</c:f>
              <c:numCache>
                <c:formatCode>#,##0.0;[Red]\(#,##0.0\);\-</c:formatCode>
                <c:ptCount val="12"/>
                <c:pt idx="0">
                  <c:v>622.59999999999991</c:v>
                </c:pt>
                <c:pt idx="1">
                  <c:v>669.69999999999936</c:v>
                </c:pt>
                <c:pt idx="2">
                  <c:v>732.70000000000073</c:v>
                </c:pt>
                <c:pt idx="3">
                  <c:v>796.49999999999955</c:v>
                </c:pt>
                <c:pt idx="4">
                  <c:v>845.40000000000009</c:v>
                </c:pt>
                <c:pt idx="5">
                  <c:v>868.40000000000009</c:v>
                </c:pt>
                <c:pt idx="6">
                  <c:v>861.30000000000018</c:v>
                </c:pt>
                <c:pt idx="7">
                  <c:v>826.89999999999964</c:v>
                </c:pt>
                <c:pt idx="8">
                  <c:v>776.20000000000027</c:v>
                </c:pt>
                <c:pt idx="9">
                  <c:v>724.70000000000027</c:v>
                </c:pt>
                <c:pt idx="10">
                  <c:v>688.20000000000027</c:v>
                </c:pt>
                <c:pt idx="11">
                  <c:v>678.70000000000027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D9C-43CE-8732-4D90D0AA16D8}"/>
            </c:ext>
          </c:extLst>
        </c:ser>
        <c:ser>
          <c:idx val="1"/>
          <c:order val="1"/>
          <c:tx>
            <c:v>実績</c:v>
          </c:tx>
          <c:marker>
            <c:symbol val="none"/>
          </c:marker>
          <c:cat>
            <c:numRef>
              <c:f>月次集計!$A$2:$A$13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月次集計!$I$2:$I$13</c:f>
              <c:numCache>
                <c:formatCode>#,##0.0;[Red]\(#,##0.0\);\-</c:formatCode>
                <c:ptCount val="12"/>
                <c:pt idx="0">
                  <c:v>624.10000000000036</c:v>
                </c:pt>
                <c:pt idx="1">
                  <c:v>778.59999999999945</c:v>
                </c:pt>
                <c:pt idx="2">
                  <c:v>805.40000000000009</c:v>
                </c:pt>
                <c:pt idx="3">
                  <c:v>807.70000000000027</c:v>
                </c:pt>
                <c:pt idx="4">
                  <c:v>875.39999999999964</c:v>
                </c:pt>
                <c:pt idx="5">
                  <c:v>757.99999999999955</c:v>
                </c:pt>
                <c:pt idx="6">
                  <c:v>889.69999999999936</c:v>
                </c:pt>
                <c:pt idx="7">
                  <c:v>817.99999999999955</c:v>
                </c:pt>
                <c:pt idx="8">
                  <c:v>794.80000000000018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D9C-43CE-8732-4D90D0AA16D8}"/>
            </c:ext>
          </c:extLst>
        </c:ser>
        <c:ser>
          <c:idx val="2"/>
          <c:order val="2"/>
          <c:tx>
            <c:v>着地見通し</c:v>
          </c:tx>
          <c:marker>
            <c:symbol val="none"/>
          </c:marker>
          <c:cat>
            <c:numRef>
              <c:f>月次集計!$A$2:$A$13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月次集計!$J$2:$J$13</c:f>
              <c:numCache>
                <c:formatCode>#,##0.0;[Red]\(#,##0.0\);\-</c:formatCode>
                <c:ptCount val="12"/>
                <c:pt idx="0">
                  <c:v>624.10000000000036</c:v>
                </c:pt>
                <c:pt idx="1">
                  <c:v>778.59999999999945</c:v>
                </c:pt>
                <c:pt idx="2">
                  <c:v>805.40000000000009</c:v>
                </c:pt>
                <c:pt idx="3">
                  <c:v>807.70000000000027</c:v>
                </c:pt>
                <c:pt idx="4">
                  <c:v>875.39999999999964</c:v>
                </c:pt>
                <c:pt idx="5">
                  <c:v>757.99999999999955</c:v>
                </c:pt>
                <c:pt idx="6">
                  <c:v>889.69999999999936</c:v>
                </c:pt>
                <c:pt idx="7">
                  <c:v>817.99999999999955</c:v>
                </c:pt>
                <c:pt idx="8">
                  <c:v>794.80000000000018</c:v>
                </c:pt>
                <c:pt idx="9">
                  <c:v>724.70000000000027</c:v>
                </c:pt>
                <c:pt idx="10">
                  <c:v>688.20000000000027</c:v>
                </c:pt>
                <c:pt idx="11">
                  <c:v>678.70000000000027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9C-43CE-8732-4D90D0AA16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.0;[Red]\(#,##0.0\);\-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12</xdr:col>
      <xdr:colOff>0</xdr:colOff>
      <xdr:row>24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23</xdr:row>
      <xdr:rowOff>0</xdr:rowOff>
    </xdr:from>
    <xdr:to>
      <xdr:col>12</xdr:col>
      <xdr:colOff>0</xdr:colOff>
      <xdr:row>33</xdr:row>
      <xdr:rowOff>0</xdr:rowOff>
    </xdr:to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BudgetActual" displayName="tblBudgetActual" ref="A1:G181" totalsRowShown="0">
  <tableColumns count="7">
    <tableColumn id="1" xr3:uid="{00000000-0010-0000-0000-000001000000}" name="月"/>
    <tableColumn id="2" xr3:uid="{00000000-0010-0000-0000-000002000000}" name="部門"/>
    <tableColumn id="3" xr3:uid="{00000000-0010-0000-0000-000003000000}" name="科目"/>
    <tableColumn id="4" xr3:uid="{00000000-0010-0000-0000-000004000000}" name="予算（万円）"/>
    <tableColumn id="5" xr3:uid="{00000000-0010-0000-0000-000005000000}" name="実績（万円）"/>
    <tableColumn id="6" xr3:uid="{00000000-0010-0000-0000-000006000000}" name="着地見通し（万円）"/>
    <tableColumn id="7" xr3:uid="{00000000-0010-0000-0000-000007000000}" name="予実差異（万円）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5"/>
  <sheetViews>
    <sheetView tabSelected="1" workbookViewId="0">
      <selection activeCell="N35" sqref="N35"/>
    </sheetView>
  </sheetViews>
  <sheetFormatPr defaultRowHeight="14"/>
  <cols>
    <col min="1" max="12" width="13" customWidth="1"/>
    <col min="13" max="15" width="10" customWidth="1"/>
  </cols>
  <sheetData>
    <row r="1" spans="1:15" ht="18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18" customHeigh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>
      <c r="A3" s="8" t="s">
        <v>1</v>
      </c>
      <c r="B3" s="8"/>
      <c r="C3" s="8"/>
      <c r="D3" s="8"/>
      <c r="E3" s="8" t="s">
        <v>2</v>
      </c>
      <c r="F3" s="8"/>
      <c r="G3" s="8"/>
      <c r="H3" s="8" t="s">
        <v>3</v>
      </c>
      <c r="I3" s="8"/>
      <c r="J3" s="8"/>
      <c r="K3" s="8"/>
      <c r="L3" s="8"/>
      <c r="M3" s="8"/>
      <c r="N3" s="8"/>
      <c r="O3" s="8"/>
    </row>
    <row r="4" spans="1:15" ht="18" customHeight="1">
      <c r="B4" s="9" t="s">
        <v>4</v>
      </c>
      <c r="F4" s="9">
        <v>9</v>
      </c>
      <c r="I4" s="10">
        <v>1</v>
      </c>
    </row>
    <row r="5" spans="1:15">
      <c r="A5" s="13" t="s">
        <v>5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</row>
    <row r="7" spans="1:15" ht="19.399999999999999" customHeight="1">
      <c r="A7" s="15" t="s">
        <v>6</v>
      </c>
      <c r="B7" s="15"/>
      <c r="C7" s="15"/>
      <c r="D7" s="15" t="s">
        <v>7</v>
      </c>
      <c r="E7" s="15"/>
      <c r="F7" s="15"/>
      <c r="G7" s="15" t="s">
        <v>8</v>
      </c>
      <c r="H7" s="15"/>
      <c r="I7" s="15"/>
      <c r="J7" s="15" t="s">
        <v>9</v>
      </c>
      <c r="K7" s="15"/>
      <c r="L7" s="15"/>
    </row>
    <row r="8" spans="1:15">
      <c r="A8" s="16">
        <f>SUMIF(月次集計!$A$2:$A$13,"&lt;="&amp;$F$4,月次集計!$B$2:$B$13)</f>
        <v>32786.300000000003</v>
      </c>
      <c r="B8" s="17"/>
      <c r="C8" s="17"/>
      <c r="D8" s="16">
        <f>SUMIF(月次集計!$A$2:$A$13,"&lt;="&amp;$F$4,月次集計!$C$2:$C$13)</f>
        <v>33001.300000000003</v>
      </c>
      <c r="E8" s="17"/>
      <c r="F8" s="17"/>
      <c r="G8" s="16">
        <f>SUMIF(月次集計!$A$2:$A$13,"&lt;="&amp;$F$4,月次集計!$I$2:$I$13)-SUMIF(月次集計!$A$2:$A$13,"&lt;="&amp;$F$4,月次集計!$H$2:$H$13)</f>
        <v>151.99999999999909</v>
      </c>
      <c r="H8" s="17"/>
      <c r="I8" s="17"/>
      <c r="J8" s="16">
        <f>SUM(月次集計!$J$2:$J$13)</f>
        <v>9243.2999999999993</v>
      </c>
      <c r="K8" s="17"/>
      <c r="L8" s="17"/>
    </row>
    <row r="9" spans="1:1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</row>
    <row r="10" spans="1:15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</row>
    <row r="12" spans="1:15" ht="16.649999999999999" customHeight="1">
      <c r="A12" s="18" t="s">
        <v>10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</row>
    <row r="34" spans="1:12">
      <c r="A34" s="19" t="s">
        <v>11</v>
      </c>
      <c r="B34" s="19"/>
      <c r="C34" s="19"/>
      <c r="D34" s="19" t="s">
        <v>12</v>
      </c>
      <c r="E34" s="19"/>
      <c r="F34" s="19"/>
      <c r="G34" s="19" t="s">
        <v>13</v>
      </c>
      <c r="H34" s="19"/>
      <c r="I34" s="19"/>
      <c r="J34" s="19"/>
      <c r="K34" s="19"/>
      <c r="L34" s="19"/>
    </row>
    <row r="35" spans="1:12" ht="18" customHeight="1">
      <c r="A35" s="11">
        <f>SUM(月次集計!H2:H13)</f>
        <v>9091.3000000000011</v>
      </c>
      <c r="D35" s="1">
        <f>J8-A35</f>
        <v>151.99999999999818</v>
      </c>
      <c r="G35" s="7">
        <f>IFERROR(SUMIF(月次集計!A2:A13,"&lt;="&amp;F4,月次集計!I2:I13)/D8,0)</f>
        <v>0.21670964477156954</v>
      </c>
    </row>
  </sheetData>
  <mergeCells count="12">
    <mergeCell ref="A34:L34"/>
    <mergeCell ref="A8:C10"/>
    <mergeCell ref="D8:F10"/>
    <mergeCell ref="G8:I10"/>
    <mergeCell ref="J8:L10"/>
    <mergeCell ref="A12:L12"/>
    <mergeCell ref="A1:O2"/>
    <mergeCell ref="A5:O5"/>
    <mergeCell ref="A7:C7"/>
    <mergeCell ref="D7:F7"/>
    <mergeCell ref="G7:I7"/>
    <mergeCell ref="J7:L7"/>
  </mergeCells>
  <phoneticPr fontId="8"/>
  <dataValidations count="3">
    <dataValidation type="list" sqref="B4" xr:uid="{00000000-0002-0000-0000-000000000000}">
      <formula1>"全部門,製造1課,製造2課,組立課,加工課,物流課"</formula1>
    </dataValidation>
    <dataValidation type="list" sqref="F4" xr:uid="{00000000-0002-0000-0000-000001000000}">
      <formula1>"1,2,3,4,5,6,7,8,9"</formula1>
    </dataValidation>
    <dataValidation type="list" sqref="I4" xr:uid="{00000000-0002-0000-0000-000002000000}">
      <formula1>"0.90,0.95,1.00,1.05,1.10"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81"/>
  <sheetViews>
    <sheetView workbookViewId="0">
      <pane ySplit="1" topLeftCell="A2" activePane="bottomLeft" state="frozen"/>
      <selection pane="bottomLeft"/>
    </sheetView>
  </sheetViews>
  <sheetFormatPr defaultRowHeight="14"/>
  <cols>
    <col min="1" max="1" width="17" customWidth="1"/>
    <col min="2" max="2" width="16" customWidth="1"/>
    <col min="3" max="3" width="14" customWidth="1"/>
    <col min="4" max="7" width="17" customWidth="1"/>
  </cols>
  <sheetData>
    <row r="1" spans="1:7" ht="30" customHeight="1">
      <c r="A1" s="3" t="s">
        <v>14</v>
      </c>
      <c r="B1" s="3" t="s">
        <v>15</v>
      </c>
      <c r="C1" s="3" t="s">
        <v>16</v>
      </c>
      <c r="D1" s="4" t="s">
        <v>17</v>
      </c>
      <c r="E1" s="4" t="s">
        <v>18</v>
      </c>
      <c r="F1" s="4" t="s">
        <v>19</v>
      </c>
      <c r="G1" s="4" t="s">
        <v>20</v>
      </c>
    </row>
    <row r="2" spans="1:7">
      <c r="A2">
        <v>1</v>
      </c>
      <c r="B2" t="s">
        <v>21</v>
      </c>
      <c r="C2" t="s">
        <v>22</v>
      </c>
      <c r="D2" s="5">
        <v>903.9</v>
      </c>
      <c r="E2" s="5">
        <v>920.3</v>
      </c>
      <c r="F2" s="6">
        <f>IF(A2&lt;=分析ダッシュボード!$F$4,IF(E2="",0,E2),D2*分析ダッシュボード!$I$4)</f>
        <v>920.3</v>
      </c>
      <c r="G2" s="6">
        <f t="shared" ref="G2:G33" si="0">IF(E2="","",E2-D2)</f>
        <v>16.399999999999977</v>
      </c>
    </row>
    <row r="3" spans="1:7">
      <c r="A3">
        <v>1</v>
      </c>
      <c r="B3" t="s">
        <v>21</v>
      </c>
      <c r="C3" t="s">
        <v>23</v>
      </c>
      <c r="D3" s="5">
        <v>527.29999999999995</v>
      </c>
      <c r="E3" s="5">
        <v>501.6</v>
      </c>
      <c r="F3" s="6">
        <f>IF(A3&lt;=分析ダッシュボード!$F$4,IF(E3="",0,E3),D3*分析ダッシュボード!$I$4)</f>
        <v>501.6</v>
      </c>
      <c r="G3" s="6">
        <f t="shared" si="0"/>
        <v>-25.699999999999932</v>
      </c>
    </row>
    <row r="4" spans="1:7">
      <c r="A4">
        <v>1</v>
      </c>
      <c r="B4" t="s">
        <v>21</v>
      </c>
      <c r="C4" t="s">
        <v>24</v>
      </c>
      <c r="D4" s="5">
        <v>195.8</v>
      </c>
      <c r="E4" s="5">
        <v>190.1</v>
      </c>
      <c r="F4" s="6">
        <f>IF(A4&lt;=分析ダッシュボード!$F$4,IF(E4="",0,E4),D4*分析ダッシュボード!$I$4)</f>
        <v>190.1</v>
      </c>
      <c r="G4" s="6">
        <f t="shared" si="0"/>
        <v>-5.7000000000000171</v>
      </c>
    </row>
    <row r="5" spans="1:7">
      <c r="A5">
        <v>1</v>
      </c>
      <c r="B5" t="s">
        <v>25</v>
      </c>
      <c r="C5" t="s">
        <v>22</v>
      </c>
      <c r="D5" s="5">
        <v>772.1</v>
      </c>
      <c r="E5" s="5">
        <v>744.3</v>
      </c>
      <c r="F5" s="6">
        <f>IF(A5&lt;=分析ダッシュボード!$F$4,IF(E5="",0,E5),D5*分析ダッシュボード!$I$4)</f>
        <v>744.3</v>
      </c>
      <c r="G5" s="6">
        <f t="shared" si="0"/>
        <v>-27.800000000000068</v>
      </c>
    </row>
    <row r="6" spans="1:7">
      <c r="A6">
        <v>1</v>
      </c>
      <c r="B6" t="s">
        <v>25</v>
      </c>
      <c r="C6" t="s">
        <v>23</v>
      </c>
      <c r="D6" s="5">
        <v>447.3</v>
      </c>
      <c r="E6" s="5">
        <v>466.9</v>
      </c>
      <c r="F6" s="6">
        <f>IF(A6&lt;=分析ダッシュボード!$F$4,IF(E6="",0,E6),D6*分析ダッシュボード!$I$4)</f>
        <v>466.9</v>
      </c>
      <c r="G6" s="6">
        <f t="shared" si="0"/>
        <v>19.599999999999966</v>
      </c>
    </row>
    <row r="7" spans="1:7">
      <c r="A7">
        <v>1</v>
      </c>
      <c r="B7" t="s">
        <v>25</v>
      </c>
      <c r="C7" t="s">
        <v>24</v>
      </c>
      <c r="D7" s="5">
        <v>170.7</v>
      </c>
      <c r="E7" s="5">
        <v>174.6</v>
      </c>
      <c r="F7" s="6">
        <f>IF(A7&lt;=分析ダッシュボード!$F$4,IF(E7="",0,E7),D7*分析ダッシュボード!$I$4)</f>
        <v>174.6</v>
      </c>
      <c r="G7" s="6">
        <f t="shared" si="0"/>
        <v>3.9000000000000057</v>
      </c>
    </row>
    <row r="8" spans="1:7">
      <c r="A8">
        <v>1</v>
      </c>
      <c r="B8" t="s">
        <v>26</v>
      </c>
      <c r="C8" t="s">
        <v>22</v>
      </c>
      <c r="D8" s="5">
        <v>659.1</v>
      </c>
      <c r="E8" s="5">
        <v>692.7</v>
      </c>
      <c r="F8" s="6">
        <f>IF(A8&lt;=分析ダッシュボード!$F$4,IF(E8="",0,E8),D8*分析ダッシュボード!$I$4)</f>
        <v>692.7</v>
      </c>
      <c r="G8" s="6">
        <f t="shared" si="0"/>
        <v>33.600000000000023</v>
      </c>
    </row>
    <row r="9" spans="1:7">
      <c r="A9">
        <v>1</v>
      </c>
      <c r="B9" t="s">
        <v>26</v>
      </c>
      <c r="C9" t="s">
        <v>23</v>
      </c>
      <c r="D9" s="5">
        <v>381.3</v>
      </c>
      <c r="E9" s="5">
        <v>365.8</v>
      </c>
      <c r="F9" s="6">
        <f>IF(A9&lt;=分析ダッシュボード!$F$4,IF(E9="",0,E9),D9*分析ダッシュボード!$I$4)</f>
        <v>365.8</v>
      </c>
      <c r="G9" s="6">
        <f t="shared" si="0"/>
        <v>-15.5</v>
      </c>
    </row>
    <row r="10" spans="1:7">
      <c r="A10">
        <v>1</v>
      </c>
      <c r="B10" t="s">
        <v>26</v>
      </c>
      <c r="C10" t="s">
        <v>24</v>
      </c>
      <c r="D10" s="5">
        <v>145.6</v>
      </c>
      <c r="E10" s="5">
        <v>144.1</v>
      </c>
      <c r="F10" s="6">
        <f>IF(A10&lt;=分析ダッシュボード!$F$4,IF(E10="",0,E10),D10*分析ダッシュボード!$I$4)</f>
        <v>144.1</v>
      </c>
      <c r="G10" s="6">
        <f t="shared" si="0"/>
        <v>-1.5</v>
      </c>
    </row>
    <row r="11" spans="1:7">
      <c r="A11">
        <v>1</v>
      </c>
      <c r="B11" t="s">
        <v>27</v>
      </c>
      <c r="C11" t="s">
        <v>22</v>
      </c>
      <c r="D11" s="5">
        <v>583.79999999999995</v>
      </c>
      <c r="E11" s="5">
        <v>548.1</v>
      </c>
      <c r="F11" s="6">
        <f>IF(A11&lt;=分析ダッシュボード!$F$4,IF(E11="",0,E11),D11*分析ダッシュボード!$I$4)</f>
        <v>548.1</v>
      </c>
      <c r="G11" s="6">
        <f t="shared" si="0"/>
        <v>-35.699999999999932</v>
      </c>
    </row>
    <row r="12" spans="1:7">
      <c r="A12">
        <v>1</v>
      </c>
      <c r="B12" t="s">
        <v>27</v>
      </c>
      <c r="C12" t="s">
        <v>23</v>
      </c>
      <c r="D12" s="5">
        <v>348.4</v>
      </c>
      <c r="E12" s="5">
        <v>340.2</v>
      </c>
      <c r="F12" s="6">
        <f>IF(A12&lt;=分析ダッシュボード!$F$4,IF(E12="",0,E12),D12*分析ダッシュボード!$I$4)</f>
        <v>340.2</v>
      </c>
      <c r="G12" s="6">
        <f t="shared" si="0"/>
        <v>-8.1999999999999886</v>
      </c>
    </row>
    <row r="13" spans="1:7">
      <c r="A13">
        <v>1</v>
      </c>
      <c r="B13" t="s">
        <v>27</v>
      </c>
      <c r="C13" t="s">
        <v>24</v>
      </c>
      <c r="D13" s="5">
        <v>133.5</v>
      </c>
      <c r="E13" s="5">
        <v>133.6</v>
      </c>
      <c r="F13" s="6">
        <f>IF(A13&lt;=分析ダッシュボード!$F$4,IF(E13="",0,E13),D13*分析ダッシュボード!$I$4)</f>
        <v>133.6</v>
      </c>
      <c r="G13" s="6">
        <f t="shared" si="0"/>
        <v>9.9999999999994316E-2</v>
      </c>
    </row>
    <row r="14" spans="1:7">
      <c r="A14">
        <v>1</v>
      </c>
      <c r="B14" t="s">
        <v>28</v>
      </c>
      <c r="C14" t="s">
        <v>22</v>
      </c>
      <c r="D14" s="5">
        <v>329.6</v>
      </c>
      <c r="E14" s="5">
        <v>309.3</v>
      </c>
      <c r="F14" s="6">
        <f>IF(A14&lt;=分析ダッシュボード!$F$4,IF(E14="",0,E14),D14*分析ダッシュボード!$I$4)</f>
        <v>309.3</v>
      </c>
      <c r="G14" s="6">
        <f t="shared" si="0"/>
        <v>-20.300000000000011</v>
      </c>
    </row>
    <row r="15" spans="1:7">
      <c r="A15">
        <v>1</v>
      </c>
      <c r="B15" t="s">
        <v>28</v>
      </c>
      <c r="C15" t="s">
        <v>23</v>
      </c>
      <c r="D15" s="5">
        <v>167.6</v>
      </c>
      <c r="E15" s="5">
        <v>163.19999999999999</v>
      </c>
      <c r="F15" s="6">
        <f>IF(A15&lt;=分析ダッシュボード!$F$4,IF(E15="",0,E15),D15*分析ダッシュボード!$I$4)</f>
        <v>163.19999999999999</v>
      </c>
      <c r="G15" s="6">
        <f t="shared" si="0"/>
        <v>-4.4000000000000057</v>
      </c>
    </row>
    <row r="16" spans="1:7">
      <c r="A16">
        <v>1</v>
      </c>
      <c r="B16" t="s">
        <v>28</v>
      </c>
      <c r="C16" t="s">
        <v>24</v>
      </c>
      <c r="D16" s="5">
        <v>108.4</v>
      </c>
      <c r="E16" s="5">
        <v>110.5</v>
      </c>
      <c r="F16" s="6">
        <f>IF(A16&lt;=分析ダッシュボード!$F$4,IF(E16="",0,E16),D16*分析ダッシュボード!$I$4)</f>
        <v>110.5</v>
      </c>
      <c r="G16" s="6">
        <f t="shared" si="0"/>
        <v>2.0999999999999943</v>
      </c>
    </row>
    <row r="17" spans="1:7">
      <c r="A17">
        <v>2</v>
      </c>
      <c r="B17" t="s">
        <v>21</v>
      </c>
      <c r="C17" t="s">
        <v>22</v>
      </c>
      <c r="D17" s="5">
        <v>936.9</v>
      </c>
      <c r="E17" s="5">
        <v>942.4</v>
      </c>
      <c r="F17" s="6">
        <f>IF(A17&lt;=分析ダッシュボード!$F$4,IF(E17="",0,E17),D17*分析ダッシュボード!$I$4)</f>
        <v>942.4</v>
      </c>
      <c r="G17" s="6">
        <f t="shared" si="0"/>
        <v>5.5</v>
      </c>
    </row>
    <row r="18" spans="1:7">
      <c r="A18">
        <v>2</v>
      </c>
      <c r="B18" t="s">
        <v>21</v>
      </c>
      <c r="C18" t="s">
        <v>23</v>
      </c>
      <c r="D18" s="5">
        <v>546.5</v>
      </c>
      <c r="E18" s="5">
        <v>533.70000000000005</v>
      </c>
      <c r="F18" s="6">
        <f>IF(A18&lt;=分析ダッシュボード!$F$4,IF(E18="",0,E18),D18*分析ダッシュボード!$I$4)</f>
        <v>533.70000000000005</v>
      </c>
      <c r="G18" s="6">
        <f t="shared" si="0"/>
        <v>-12.799999999999955</v>
      </c>
    </row>
    <row r="19" spans="1:7">
      <c r="A19">
        <v>2</v>
      </c>
      <c r="B19" t="s">
        <v>21</v>
      </c>
      <c r="C19" t="s">
        <v>24</v>
      </c>
      <c r="D19" s="5">
        <v>196.6</v>
      </c>
      <c r="E19" s="5">
        <v>198.9</v>
      </c>
      <c r="F19" s="6">
        <f>IF(A19&lt;=分析ダッシュボード!$F$4,IF(E19="",0,E19),D19*分析ダッシュボード!$I$4)</f>
        <v>198.9</v>
      </c>
      <c r="G19" s="6">
        <f t="shared" si="0"/>
        <v>2.3000000000000114</v>
      </c>
    </row>
    <row r="20" spans="1:7">
      <c r="A20">
        <v>2</v>
      </c>
      <c r="B20" t="s">
        <v>25</v>
      </c>
      <c r="C20" t="s">
        <v>22</v>
      </c>
      <c r="D20" s="5">
        <v>800.3</v>
      </c>
      <c r="E20" s="5">
        <v>832.5</v>
      </c>
      <c r="F20" s="6">
        <f>IF(A20&lt;=分析ダッシュボード!$F$4,IF(E20="",0,E20),D20*分析ダッシュボード!$I$4)</f>
        <v>832.5</v>
      </c>
      <c r="G20" s="6">
        <f t="shared" si="0"/>
        <v>32.200000000000045</v>
      </c>
    </row>
    <row r="21" spans="1:7">
      <c r="A21">
        <v>2</v>
      </c>
      <c r="B21" t="s">
        <v>25</v>
      </c>
      <c r="C21" t="s">
        <v>23</v>
      </c>
      <c r="D21" s="5">
        <v>463.6</v>
      </c>
      <c r="E21" s="5">
        <v>439.9</v>
      </c>
      <c r="F21" s="6">
        <f>IF(A21&lt;=分析ダッシュボード!$F$4,IF(E21="",0,E21),D21*分析ダッシュボード!$I$4)</f>
        <v>439.9</v>
      </c>
      <c r="G21" s="6">
        <f t="shared" si="0"/>
        <v>-23.700000000000045</v>
      </c>
    </row>
    <row r="22" spans="1:7">
      <c r="A22">
        <v>2</v>
      </c>
      <c r="B22" t="s">
        <v>25</v>
      </c>
      <c r="C22" t="s">
        <v>24</v>
      </c>
      <c r="D22" s="5">
        <v>171.4</v>
      </c>
      <c r="E22" s="5">
        <v>178.2</v>
      </c>
      <c r="F22" s="6">
        <f>IF(A22&lt;=分析ダッシュボード!$F$4,IF(E22="",0,E22),D22*分析ダッシュボード!$I$4)</f>
        <v>178.2</v>
      </c>
      <c r="G22" s="6">
        <f t="shared" si="0"/>
        <v>6.7999999999999829</v>
      </c>
    </row>
    <row r="23" spans="1:7">
      <c r="A23">
        <v>2</v>
      </c>
      <c r="B23" t="s">
        <v>26</v>
      </c>
      <c r="C23" t="s">
        <v>22</v>
      </c>
      <c r="D23" s="5">
        <v>683.2</v>
      </c>
      <c r="E23" s="5">
        <v>700.8</v>
      </c>
      <c r="F23" s="6">
        <f>IF(A23&lt;=分析ダッシュボード!$F$4,IF(E23="",0,E23),D23*分析ダッシュボード!$I$4)</f>
        <v>700.8</v>
      </c>
      <c r="G23" s="6">
        <f t="shared" si="0"/>
        <v>17.599999999999909</v>
      </c>
    </row>
    <row r="24" spans="1:7">
      <c r="A24">
        <v>2</v>
      </c>
      <c r="B24" t="s">
        <v>26</v>
      </c>
      <c r="C24" t="s">
        <v>23</v>
      </c>
      <c r="D24" s="5">
        <v>395.3</v>
      </c>
      <c r="E24" s="5">
        <v>392.2</v>
      </c>
      <c r="F24" s="6">
        <f>IF(A24&lt;=分析ダッシュボード!$F$4,IF(E24="",0,E24),D24*分析ダッシュボード!$I$4)</f>
        <v>392.2</v>
      </c>
      <c r="G24" s="6">
        <f t="shared" si="0"/>
        <v>-3.1000000000000227</v>
      </c>
    </row>
    <row r="25" spans="1:7">
      <c r="A25">
        <v>2</v>
      </c>
      <c r="B25" t="s">
        <v>26</v>
      </c>
      <c r="C25" t="s">
        <v>24</v>
      </c>
      <c r="D25" s="5">
        <v>146.19999999999999</v>
      </c>
      <c r="E25" s="5">
        <v>139.69999999999999</v>
      </c>
      <c r="F25" s="6">
        <f>IF(A25&lt;=分析ダッシュボード!$F$4,IF(E25="",0,E25),D25*分析ダッシュボード!$I$4)</f>
        <v>139.69999999999999</v>
      </c>
      <c r="G25" s="6">
        <f t="shared" si="0"/>
        <v>-6.5</v>
      </c>
    </row>
    <row r="26" spans="1:7">
      <c r="A26">
        <v>2</v>
      </c>
      <c r="B26" t="s">
        <v>27</v>
      </c>
      <c r="C26" t="s">
        <v>22</v>
      </c>
      <c r="D26" s="5">
        <v>605.1</v>
      </c>
      <c r="E26" s="5">
        <v>641.1</v>
      </c>
      <c r="F26" s="6">
        <f>IF(A26&lt;=分析ダッシュボード!$F$4,IF(E26="",0,E26),D26*分析ダッシュボード!$I$4)</f>
        <v>641.1</v>
      </c>
      <c r="G26" s="6">
        <f t="shared" si="0"/>
        <v>36</v>
      </c>
    </row>
    <row r="27" spans="1:7">
      <c r="A27">
        <v>2</v>
      </c>
      <c r="B27" t="s">
        <v>27</v>
      </c>
      <c r="C27" t="s">
        <v>23</v>
      </c>
      <c r="D27" s="5">
        <v>361.1</v>
      </c>
      <c r="E27" s="5">
        <v>358.1</v>
      </c>
      <c r="F27" s="6">
        <f>IF(A27&lt;=分析ダッシュボード!$F$4,IF(E27="",0,E27),D27*分析ダッシュボード!$I$4)</f>
        <v>358.1</v>
      </c>
      <c r="G27" s="6">
        <f t="shared" si="0"/>
        <v>-3</v>
      </c>
    </row>
    <row r="28" spans="1:7">
      <c r="A28">
        <v>2</v>
      </c>
      <c r="B28" t="s">
        <v>27</v>
      </c>
      <c r="C28" t="s">
        <v>24</v>
      </c>
      <c r="D28" s="5">
        <v>134.1</v>
      </c>
      <c r="E28" s="5">
        <v>127</v>
      </c>
      <c r="F28" s="6">
        <f>IF(A28&lt;=分析ダッシュボード!$F$4,IF(E28="",0,E28),D28*分析ダッシュボード!$I$4)</f>
        <v>127</v>
      </c>
      <c r="G28" s="6">
        <f t="shared" si="0"/>
        <v>-7.0999999999999943</v>
      </c>
    </row>
    <row r="29" spans="1:7">
      <c r="A29">
        <v>2</v>
      </c>
      <c r="B29" t="s">
        <v>28</v>
      </c>
      <c r="C29" t="s">
        <v>22</v>
      </c>
      <c r="D29" s="5">
        <v>341.6</v>
      </c>
      <c r="E29" s="5">
        <v>323.7</v>
      </c>
      <c r="F29" s="6">
        <f>IF(A29&lt;=分析ダッシュボード!$F$4,IF(E29="",0,E29),D29*分析ダッシュボード!$I$4)</f>
        <v>323.7</v>
      </c>
      <c r="G29" s="6">
        <f t="shared" si="0"/>
        <v>-17.900000000000034</v>
      </c>
    </row>
    <row r="30" spans="1:7">
      <c r="A30">
        <v>2</v>
      </c>
      <c r="B30" t="s">
        <v>28</v>
      </c>
      <c r="C30" t="s">
        <v>23</v>
      </c>
      <c r="D30" s="5">
        <v>173.7</v>
      </c>
      <c r="E30" s="5">
        <v>183.8</v>
      </c>
      <c r="F30" s="6">
        <f>IF(A30&lt;=分析ダッシュボード!$F$4,IF(E30="",0,E30),D30*分析ダッシュボード!$I$4)</f>
        <v>183.8</v>
      </c>
      <c r="G30" s="6">
        <f t="shared" si="0"/>
        <v>10.100000000000023</v>
      </c>
    </row>
    <row r="31" spans="1:7">
      <c r="A31">
        <v>2</v>
      </c>
      <c r="B31" t="s">
        <v>28</v>
      </c>
      <c r="C31" t="s">
        <v>24</v>
      </c>
      <c r="D31" s="5">
        <v>108.9</v>
      </c>
      <c r="E31" s="5">
        <v>110.4</v>
      </c>
      <c r="F31" s="6">
        <f>IF(A31&lt;=分析ダッシュボード!$F$4,IF(E31="",0,E31),D31*分析ダッシュボード!$I$4)</f>
        <v>110.4</v>
      </c>
      <c r="G31" s="6">
        <f t="shared" si="0"/>
        <v>1.5</v>
      </c>
    </row>
    <row r="32" spans="1:7">
      <c r="A32">
        <v>3</v>
      </c>
      <c r="B32" t="s">
        <v>21</v>
      </c>
      <c r="C32" t="s">
        <v>22</v>
      </c>
      <c r="D32" s="5">
        <v>980.2</v>
      </c>
      <c r="E32" s="5">
        <v>1019.3</v>
      </c>
      <c r="F32" s="6">
        <f>IF(A32&lt;=分析ダッシュボード!$F$4,IF(E32="",0,E32),D32*分析ダッシュボード!$I$4)</f>
        <v>1019.3</v>
      </c>
      <c r="G32" s="6">
        <f t="shared" si="0"/>
        <v>39.099999999999909</v>
      </c>
    </row>
    <row r="33" spans="1:7">
      <c r="A33">
        <v>3</v>
      </c>
      <c r="B33" t="s">
        <v>21</v>
      </c>
      <c r="C33" t="s">
        <v>23</v>
      </c>
      <c r="D33" s="5">
        <v>571.79999999999995</v>
      </c>
      <c r="E33" s="5">
        <v>596.29999999999995</v>
      </c>
      <c r="F33" s="6">
        <f>IF(A33&lt;=分析ダッシュボード!$F$4,IF(E33="",0,E33),D33*分析ダッシュボード!$I$4)</f>
        <v>596.29999999999995</v>
      </c>
      <c r="G33" s="6">
        <f t="shared" si="0"/>
        <v>24.5</v>
      </c>
    </row>
    <row r="34" spans="1:7">
      <c r="A34">
        <v>3</v>
      </c>
      <c r="B34" t="s">
        <v>21</v>
      </c>
      <c r="C34" t="s">
        <v>24</v>
      </c>
      <c r="D34" s="5">
        <v>197.3</v>
      </c>
      <c r="E34" s="5">
        <v>198.2</v>
      </c>
      <c r="F34" s="6">
        <f>IF(A34&lt;=分析ダッシュボード!$F$4,IF(E34="",0,E34),D34*分析ダッシュボード!$I$4)</f>
        <v>198.2</v>
      </c>
      <c r="G34" s="6">
        <f t="shared" ref="G34:G65" si="1">IF(E34="","",E34-D34)</f>
        <v>0.89999999999997726</v>
      </c>
    </row>
    <row r="35" spans="1:7">
      <c r="A35">
        <v>3</v>
      </c>
      <c r="B35" t="s">
        <v>25</v>
      </c>
      <c r="C35" t="s">
        <v>22</v>
      </c>
      <c r="D35" s="5">
        <v>837.2</v>
      </c>
      <c r="E35" s="5">
        <v>888.7</v>
      </c>
      <c r="F35" s="6">
        <f>IF(A35&lt;=分析ダッシュボード!$F$4,IF(E35="",0,E35),D35*分析ダッシュボード!$I$4)</f>
        <v>888.7</v>
      </c>
      <c r="G35" s="6">
        <f t="shared" si="1"/>
        <v>51.5</v>
      </c>
    </row>
    <row r="36" spans="1:7">
      <c r="A36">
        <v>3</v>
      </c>
      <c r="B36" t="s">
        <v>25</v>
      </c>
      <c r="C36" t="s">
        <v>23</v>
      </c>
      <c r="D36" s="5">
        <v>485</v>
      </c>
      <c r="E36" s="5">
        <v>483.6</v>
      </c>
      <c r="F36" s="6">
        <f>IF(A36&lt;=分析ダッシュボード!$F$4,IF(E36="",0,E36),D36*分析ダッシュボード!$I$4)</f>
        <v>483.6</v>
      </c>
      <c r="G36" s="6">
        <f t="shared" si="1"/>
        <v>-1.3999999999999773</v>
      </c>
    </row>
    <row r="37" spans="1:7">
      <c r="A37">
        <v>3</v>
      </c>
      <c r="B37" t="s">
        <v>25</v>
      </c>
      <c r="C37" t="s">
        <v>24</v>
      </c>
      <c r="D37" s="5">
        <v>172</v>
      </c>
      <c r="E37" s="5">
        <v>173.2</v>
      </c>
      <c r="F37" s="6">
        <f>IF(A37&lt;=分析ダッシュボード!$F$4,IF(E37="",0,E37),D37*分析ダッシュボード!$I$4)</f>
        <v>173.2</v>
      </c>
      <c r="G37" s="6">
        <f t="shared" si="1"/>
        <v>1.1999999999999886</v>
      </c>
    </row>
    <row r="38" spans="1:7">
      <c r="A38">
        <v>3</v>
      </c>
      <c r="B38" t="s">
        <v>26</v>
      </c>
      <c r="C38" t="s">
        <v>22</v>
      </c>
      <c r="D38" s="5">
        <v>714.7</v>
      </c>
      <c r="E38" s="5">
        <v>745.3</v>
      </c>
      <c r="F38" s="6">
        <f>IF(A38&lt;=分析ダッシュボード!$F$4,IF(E38="",0,E38),D38*分析ダッシュボード!$I$4)</f>
        <v>745.3</v>
      </c>
      <c r="G38" s="6">
        <f t="shared" si="1"/>
        <v>30.599999999999909</v>
      </c>
    </row>
    <row r="39" spans="1:7">
      <c r="A39">
        <v>3</v>
      </c>
      <c r="B39" t="s">
        <v>26</v>
      </c>
      <c r="C39" t="s">
        <v>23</v>
      </c>
      <c r="D39" s="5">
        <v>413.5</v>
      </c>
      <c r="E39" s="5">
        <v>425.2</v>
      </c>
      <c r="F39" s="6">
        <f>IF(A39&lt;=分析ダッシュボード!$F$4,IF(E39="",0,E39),D39*分析ダッシュボード!$I$4)</f>
        <v>425.2</v>
      </c>
      <c r="G39" s="6">
        <f t="shared" si="1"/>
        <v>11.699999999999989</v>
      </c>
    </row>
    <row r="40" spans="1:7">
      <c r="A40">
        <v>3</v>
      </c>
      <c r="B40" t="s">
        <v>26</v>
      </c>
      <c r="C40" t="s">
        <v>24</v>
      </c>
      <c r="D40" s="5">
        <v>146.69999999999999</v>
      </c>
      <c r="E40" s="5">
        <v>153.6</v>
      </c>
      <c r="F40" s="6">
        <f>IF(A40&lt;=分析ダッシュボード!$F$4,IF(E40="",0,E40),D40*分析ダッシュボード!$I$4)</f>
        <v>153.6</v>
      </c>
      <c r="G40" s="6">
        <f t="shared" si="1"/>
        <v>6.9000000000000057</v>
      </c>
    </row>
    <row r="41" spans="1:7">
      <c r="A41">
        <v>3</v>
      </c>
      <c r="B41" t="s">
        <v>27</v>
      </c>
      <c r="C41" t="s">
        <v>22</v>
      </c>
      <c r="D41" s="5">
        <v>633</v>
      </c>
      <c r="E41" s="5">
        <v>639.4</v>
      </c>
      <c r="F41" s="6">
        <f>IF(A41&lt;=分析ダッシュボード!$F$4,IF(E41="",0,E41),D41*分析ダッシュボード!$I$4)</f>
        <v>639.4</v>
      </c>
      <c r="G41" s="6">
        <f t="shared" si="1"/>
        <v>6.3999999999999773</v>
      </c>
    </row>
    <row r="42" spans="1:7">
      <c r="A42">
        <v>3</v>
      </c>
      <c r="B42" t="s">
        <v>27</v>
      </c>
      <c r="C42" t="s">
        <v>23</v>
      </c>
      <c r="D42" s="5">
        <v>377.8</v>
      </c>
      <c r="E42" s="5">
        <v>392.8</v>
      </c>
      <c r="F42" s="6">
        <f>IF(A42&lt;=分析ダッシュボード!$F$4,IF(E42="",0,E42),D42*分析ダッシュボード!$I$4)</f>
        <v>392.8</v>
      </c>
      <c r="G42" s="6">
        <f t="shared" si="1"/>
        <v>15</v>
      </c>
    </row>
    <row r="43" spans="1:7">
      <c r="A43">
        <v>3</v>
      </c>
      <c r="B43" t="s">
        <v>27</v>
      </c>
      <c r="C43" t="s">
        <v>24</v>
      </c>
      <c r="D43" s="5">
        <v>134.6</v>
      </c>
      <c r="E43" s="5">
        <v>126.7</v>
      </c>
      <c r="F43" s="6">
        <f>IF(A43&lt;=分析ダッシュボード!$F$4,IF(E43="",0,E43),D43*分析ダッシュボード!$I$4)</f>
        <v>126.7</v>
      </c>
      <c r="G43" s="6">
        <f t="shared" si="1"/>
        <v>-7.8999999999999915</v>
      </c>
    </row>
    <row r="44" spans="1:7">
      <c r="A44">
        <v>3</v>
      </c>
      <c r="B44" t="s">
        <v>28</v>
      </c>
      <c r="C44" t="s">
        <v>22</v>
      </c>
      <c r="D44" s="5">
        <v>357.3</v>
      </c>
      <c r="E44" s="5">
        <v>344.7</v>
      </c>
      <c r="F44" s="6">
        <f>IF(A44&lt;=分析ダッシュボード!$F$4,IF(E44="",0,E44),D44*分析ダッシュボード!$I$4)</f>
        <v>344.7</v>
      </c>
      <c r="G44" s="6">
        <f t="shared" si="1"/>
        <v>-12.600000000000023</v>
      </c>
    </row>
    <row r="45" spans="1:7">
      <c r="A45">
        <v>3</v>
      </c>
      <c r="B45" t="s">
        <v>28</v>
      </c>
      <c r="C45" t="s">
        <v>23</v>
      </c>
      <c r="D45" s="5">
        <v>181.7</v>
      </c>
      <c r="E45" s="5">
        <v>179.1</v>
      </c>
      <c r="F45" s="6">
        <f>IF(A45&lt;=分析ダッシュボード!$F$4,IF(E45="",0,E45),D45*分析ダッシュボード!$I$4)</f>
        <v>179.1</v>
      </c>
      <c r="G45" s="6">
        <f t="shared" si="1"/>
        <v>-2.5999999999999943</v>
      </c>
    </row>
    <row r="46" spans="1:7">
      <c r="A46">
        <v>3</v>
      </c>
      <c r="B46" t="s">
        <v>28</v>
      </c>
      <c r="C46" t="s">
        <v>24</v>
      </c>
      <c r="D46" s="5">
        <v>109.3</v>
      </c>
      <c r="E46" s="5">
        <v>103.3</v>
      </c>
      <c r="F46" s="6">
        <f>IF(A46&lt;=分析ダッシュボード!$F$4,IF(E46="",0,E46),D46*分析ダッシュボード!$I$4)</f>
        <v>103.3</v>
      </c>
      <c r="G46" s="6">
        <f t="shared" si="1"/>
        <v>-6</v>
      </c>
    </row>
    <row r="47" spans="1:7">
      <c r="A47">
        <v>4</v>
      </c>
      <c r="B47" t="s">
        <v>21</v>
      </c>
      <c r="C47" t="s">
        <v>22</v>
      </c>
      <c r="D47" s="5">
        <v>1023.9</v>
      </c>
      <c r="E47" s="5">
        <v>988.3</v>
      </c>
      <c r="F47" s="6">
        <f>IF(A47&lt;=分析ダッシュボード!$F$4,IF(E47="",0,E47),D47*分析ダッシュボード!$I$4)</f>
        <v>988.3</v>
      </c>
      <c r="G47" s="6">
        <f t="shared" si="1"/>
        <v>-35.600000000000023</v>
      </c>
    </row>
    <row r="48" spans="1:7">
      <c r="A48">
        <v>4</v>
      </c>
      <c r="B48" t="s">
        <v>21</v>
      </c>
      <c r="C48" t="s">
        <v>23</v>
      </c>
      <c r="D48" s="5">
        <v>597.29999999999995</v>
      </c>
      <c r="E48" s="5">
        <v>574.1</v>
      </c>
      <c r="F48" s="6">
        <f>IF(A48&lt;=分析ダッシュボード!$F$4,IF(E48="",0,E48),D48*分析ダッシュボード!$I$4)</f>
        <v>574.1</v>
      </c>
      <c r="G48" s="6">
        <f t="shared" si="1"/>
        <v>-23.199999999999932</v>
      </c>
    </row>
    <row r="49" spans="1:7">
      <c r="A49">
        <v>4</v>
      </c>
      <c r="B49" t="s">
        <v>21</v>
      </c>
      <c r="C49" t="s">
        <v>24</v>
      </c>
      <c r="D49" s="5">
        <v>198.1</v>
      </c>
      <c r="E49" s="5">
        <v>192.4</v>
      </c>
      <c r="F49" s="6">
        <f>IF(A49&lt;=分析ダッシュボード!$F$4,IF(E49="",0,E49),D49*分析ダッシュボード!$I$4)</f>
        <v>192.4</v>
      </c>
      <c r="G49" s="6">
        <f t="shared" si="1"/>
        <v>-5.6999999999999886</v>
      </c>
    </row>
    <row r="50" spans="1:7">
      <c r="A50">
        <v>4</v>
      </c>
      <c r="B50" t="s">
        <v>25</v>
      </c>
      <c r="C50" t="s">
        <v>22</v>
      </c>
      <c r="D50" s="5">
        <v>874.6</v>
      </c>
      <c r="E50" s="5">
        <v>890</v>
      </c>
      <c r="F50" s="6">
        <f>IF(A50&lt;=分析ダッシュボード!$F$4,IF(E50="",0,E50),D50*分析ダッシュボード!$I$4)</f>
        <v>890</v>
      </c>
      <c r="G50" s="6">
        <f t="shared" si="1"/>
        <v>15.399999999999977</v>
      </c>
    </row>
    <row r="51" spans="1:7">
      <c r="A51">
        <v>4</v>
      </c>
      <c r="B51" t="s">
        <v>25</v>
      </c>
      <c r="C51" t="s">
        <v>23</v>
      </c>
      <c r="D51" s="5">
        <v>506.6</v>
      </c>
      <c r="E51" s="5">
        <v>504.3</v>
      </c>
      <c r="F51" s="6">
        <f>IF(A51&lt;=分析ダッシュボード!$F$4,IF(E51="",0,E51),D51*分析ダッシュボード!$I$4)</f>
        <v>504.3</v>
      </c>
      <c r="G51" s="6">
        <f t="shared" si="1"/>
        <v>-2.3000000000000114</v>
      </c>
    </row>
    <row r="52" spans="1:7">
      <c r="A52">
        <v>4</v>
      </c>
      <c r="B52" t="s">
        <v>25</v>
      </c>
      <c r="C52" t="s">
        <v>24</v>
      </c>
      <c r="D52" s="5">
        <v>172.7</v>
      </c>
      <c r="E52" s="5">
        <v>169.8</v>
      </c>
      <c r="F52" s="6">
        <f>IF(A52&lt;=分析ダッシュボード!$F$4,IF(E52="",0,E52),D52*分析ダッシュボード!$I$4)</f>
        <v>169.8</v>
      </c>
      <c r="G52" s="6">
        <f t="shared" si="1"/>
        <v>-2.8999999999999773</v>
      </c>
    </row>
    <row r="53" spans="1:7">
      <c r="A53">
        <v>4</v>
      </c>
      <c r="B53" t="s">
        <v>26</v>
      </c>
      <c r="C53" t="s">
        <v>22</v>
      </c>
      <c r="D53" s="5">
        <v>746.6</v>
      </c>
      <c r="E53" s="5">
        <v>718.4</v>
      </c>
      <c r="F53" s="6">
        <f>IF(A53&lt;=分析ダッシュボード!$F$4,IF(E53="",0,E53),D53*分析ダッシュボード!$I$4)</f>
        <v>718.4</v>
      </c>
      <c r="G53" s="6">
        <f t="shared" si="1"/>
        <v>-28.200000000000045</v>
      </c>
    </row>
    <row r="54" spans="1:7">
      <c r="A54">
        <v>4</v>
      </c>
      <c r="B54" t="s">
        <v>26</v>
      </c>
      <c r="C54" t="s">
        <v>23</v>
      </c>
      <c r="D54" s="5">
        <v>432</v>
      </c>
      <c r="E54" s="5">
        <v>424.5</v>
      </c>
      <c r="F54" s="6">
        <f>IF(A54&lt;=分析ダッシュボード!$F$4,IF(E54="",0,E54),D54*分析ダッシュボード!$I$4)</f>
        <v>424.5</v>
      </c>
      <c r="G54" s="6">
        <f t="shared" si="1"/>
        <v>-7.5</v>
      </c>
    </row>
    <row r="55" spans="1:7">
      <c r="A55">
        <v>4</v>
      </c>
      <c r="B55" t="s">
        <v>26</v>
      </c>
      <c r="C55" t="s">
        <v>24</v>
      </c>
      <c r="D55" s="5">
        <v>147.30000000000001</v>
      </c>
      <c r="E55" s="5">
        <v>155.69999999999999</v>
      </c>
      <c r="F55" s="6">
        <f>IF(A55&lt;=分析ダッシュボード!$F$4,IF(E55="",0,E55),D55*分析ダッシュボード!$I$4)</f>
        <v>155.69999999999999</v>
      </c>
      <c r="G55" s="6">
        <f t="shared" si="1"/>
        <v>8.3999999999999773</v>
      </c>
    </row>
    <row r="56" spans="1:7">
      <c r="A56">
        <v>4</v>
      </c>
      <c r="B56" t="s">
        <v>27</v>
      </c>
      <c r="C56" t="s">
        <v>22</v>
      </c>
      <c r="D56" s="5">
        <v>661.3</v>
      </c>
      <c r="E56" s="5">
        <v>674</v>
      </c>
      <c r="F56" s="6">
        <f>IF(A56&lt;=分析ダッシュボード!$F$4,IF(E56="",0,E56),D56*分析ダッシュボード!$I$4)</f>
        <v>674</v>
      </c>
      <c r="G56" s="6">
        <f t="shared" si="1"/>
        <v>12.700000000000045</v>
      </c>
    </row>
    <row r="57" spans="1:7">
      <c r="A57">
        <v>4</v>
      </c>
      <c r="B57" t="s">
        <v>27</v>
      </c>
      <c r="C57" t="s">
        <v>23</v>
      </c>
      <c r="D57" s="5">
        <v>394.6</v>
      </c>
      <c r="E57" s="5">
        <v>405.3</v>
      </c>
      <c r="F57" s="6">
        <f>IF(A57&lt;=分析ダッシュボード!$F$4,IF(E57="",0,E57),D57*分析ダッシュボード!$I$4)</f>
        <v>405.3</v>
      </c>
      <c r="G57" s="6">
        <f t="shared" si="1"/>
        <v>10.699999999999989</v>
      </c>
    </row>
    <row r="58" spans="1:7">
      <c r="A58">
        <v>4</v>
      </c>
      <c r="B58" t="s">
        <v>27</v>
      </c>
      <c r="C58" t="s">
        <v>24</v>
      </c>
      <c r="D58" s="5">
        <v>135.1</v>
      </c>
      <c r="E58" s="5">
        <v>129.30000000000001</v>
      </c>
      <c r="F58" s="6">
        <f>IF(A58&lt;=分析ダッシュボード!$F$4,IF(E58="",0,E58),D58*分析ダッシュボード!$I$4)</f>
        <v>129.30000000000001</v>
      </c>
      <c r="G58" s="6">
        <f t="shared" si="1"/>
        <v>-5.7999999999999829</v>
      </c>
    </row>
    <row r="59" spans="1:7">
      <c r="A59">
        <v>4</v>
      </c>
      <c r="B59" t="s">
        <v>28</v>
      </c>
      <c r="C59" t="s">
        <v>22</v>
      </c>
      <c r="D59" s="5">
        <v>373.3</v>
      </c>
      <c r="E59" s="5">
        <v>384.4</v>
      </c>
      <c r="F59" s="6">
        <f>IF(A59&lt;=分析ダッシュボード!$F$4,IF(E59="",0,E59),D59*分析ダッシュボード!$I$4)</f>
        <v>384.4</v>
      </c>
      <c r="G59" s="6">
        <f t="shared" si="1"/>
        <v>11.099999999999966</v>
      </c>
    </row>
    <row r="60" spans="1:7">
      <c r="A60">
        <v>4</v>
      </c>
      <c r="B60" t="s">
        <v>28</v>
      </c>
      <c r="C60" t="s">
        <v>23</v>
      </c>
      <c r="D60" s="5">
        <v>189.8</v>
      </c>
      <c r="E60" s="5">
        <v>184</v>
      </c>
      <c r="F60" s="6">
        <f>IF(A60&lt;=分析ダッシュボード!$F$4,IF(E60="",0,E60),D60*分析ダッシュボード!$I$4)</f>
        <v>184</v>
      </c>
      <c r="G60" s="6">
        <f t="shared" si="1"/>
        <v>-5.8000000000000114</v>
      </c>
    </row>
    <row r="61" spans="1:7">
      <c r="A61">
        <v>4</v>
      </c>
      <c r="B61" t="s">
        <v>28</v>
      </c>
      <c r="C61" t="s">
        <v>24</v>
      </c>
      <c r="D61" s="5">
        <v>109.7</v>
      </c>
      <c r="E61" s="5">
        <v>108</v>
      </c>
      <c r="F61" s="6">
        <f>IF(A61&lt;=分析ダッシュボード!$F$4,IF(E61="",0,E61),D61*分析ダッシュボード!$I$4)</f>
        <v>108</v>
      </c>
      <c r="G61" s="6">
        <f t="shared" si="1"/>
        <v>-1.7000000000000028</v>
      </c>
    </row>
    <row r="62" spans="1:7">
      <c r="A62">
        <v>5</v>
      </c>
      <c r="B62" t="s">
        <v>21</v>
      </c>
      <c r="C62" t="s">
        <v>22</v>
      </c>
      <c r="D62" s="5">
        <v>1058.0999999999999</v>
      </c>
      <c r="E62" s="5">
        <v>1125.4000000000001</v>
      </c>
      <c r="F62" s="6">
        <f>IF(A62&lt;=分析ダッシュボード!$F$4,IF(E62="",0,E62),D62*分析ダッシュボード!$I$4)</f>
        <v>1125.4000000000001</v>
      </c>
      <c r="G62" s="6">
        <f t="shared" si="1"/>
        <v>67.300000000000182</v>
      </c>
    </row>
    <row r="63" spans="1:7">
      <c r="A63">
        <v>5</v>
      </c>
      <c r="B63" t="s">
        <v>21</v>
      </c>
      <c r="C63" t="s">
        <v>23</v>
      </c>
      <c r="D63" s="5">
        <v>617.20000000000005</v>
      </c>
      <c r="E63" s="5">
        <v>636.5</v>
      </c>
      <c r="F63" s="6">
        <f>IF(A63&lt;=分析ダッシュボード!$F$4,IF(E63="",0,E63),D63*分析ダッシュボード!$I$4)</f>
        <v>636.5</v>
      </c>
      <c r="G63" s="6">
        <f t="shared" si="1"/>
        <v>19.299999999999955</v>
      </c>
    </row>
    <row r="64" spans="1:7">
      <c r="A64">
        <v>5</v>
      </c>
      <c r="B64" t="s">
        <v>21</v>
      </c>
      <c r="C64" t="s">
        <v>24</v>
      </c>
      <c r="D64" s="5">
        <v>198.9</v>
      </c>
      <c r="E64" s="5">
        <v>200.4</v>
      </c>
      <c r="F64" s="6">
        <f>IF(A64&lt;=分析ダッシュボード!$F$4,IF(E64="",0,E64),D64*分析ダッシュボード!$I$4)</f>
        <v>200.4</v>
      </c>
      <c r="G64" s="6">
        <f t="shared" si="1"/>
        <v>1.5</v>
      </c>
    </row>
    <row r="65" spans="1:7">
      <c r="A65">
        <v>5</v>
      </c>
      <c r="B65" t="s">
        <v>25</v>
      </c>
      <c r="C65" t="s">
        <v>22</v>
      </c>
      <c r="D65" s="5">
        <v>903.8</v>
      </c>
      <c r="E65" s="5">
        <v>925.5</v>
      </c>
      <c r="F65" s="6">
        <f>IF(A65&lt;=分析ダッシュボード!$F$4,IF(E65="",0,E65),D65*分析ダッシュボード!$I$4)</f>
        <v>925.5</v>
      </c>
      <c r="G65" s="6">
        <f t="shared" si="1"/>
        <v>21.700000000000045</v>
      </c>
    </row>
    <row r="66" spans="1:7">
      <c r="A66">
        <v>5</v>
      </c>
      <c r="B66" t="s">
        <v>25</v>
      </c>
      <c r="C66" t="s">
        <v>23</v>
      </c>
      <c r="D66" s="5">
        <v>523.6</v>
      </c>
      <c r="E66" s="5">
        <v>553.70000000000005</v>
      </c>
      <c r="F66" s="6">
        <f>IF(A66&lt;=分析ダッシュボード!$F$4,IF(E66="",0,E66),D66*分析ダッシュボード!$I$4)</f>
        <v>553.70000000000005</v>
      </c>
      <c r="G66" s="6">
        <f t="shared" ref="G66:G97" si="2">IF(E66="","",E66-D66)</f>
        <v>30.100000000000023</v>
      </c>
    </row>
    <row r="67" spans="1:7">
      <c r="A67">
        <v>5</v>
      </c>
      <c r="B67" t="s">
        <v>25</v>
      </c>
      <c r="C67" t="s">
        <v>24</v>
      </c>
      <c r="D67" s="5">
        <v>173.4</v>
      </c>
      <c r="E67" s="5">
        <v>179.6</v>
      </c>
      <c r="F67" s="6">
        <f>IF(A67&lt;=分析ダッシュボード!$F$4,IF(E67="",0,E67),D67*分析ダッシュボード!$I$4)</f>
        <v>179.6</v>
      </c>
      <c r="G67" s="6">
        <f t="shared" si="2"/>
        <v>6.1999999999999886</v>
      </c>
    </row>
    <row r="68" spans="1:7">
      <c r="A68">
        <v>5</v>
      </c>
      <c r="B68" t="s">
        <v>26</v>
      </c>
      <c r="C68" t="s">
        <v>22</v>
      </c>
      <c r="D68" s="5">
        <v>771.6</v>
      </c>
      <c r="E68" s="5">
        <v>744.4</v>
      </c>
      <c r="F68" s="6">
        <f>IF(A68&lt;=分析ダッシュボード!$F$4,IF(E68="",0,E68),D68*分析ダッシュボード!$I$4)</f>
        <v>744.4</v>
      </c>
      <c r="G68" s="6">
        <f t="shared" si="2"/>
        <v>-27.200000000000045</v>
      </c>
    </row>
    <row r="69" spans="1:7">
      <c r="A69">
        <v>5</v>
      </c>
      <c r="B69" t="s">
        <v>26</v>
      </c>
      <c r="C69" t="s">
        <v>23</v>
      </c>
      <c r="D69" s="5">
        <v>446.4</v>
      </c>
      <c r="E69" s="5">
        <v>425.1</v>
      </c>
      <c r="F69" s="6">
        <f>IF(A69&lt;=分析ダッシュボード!$F$4,IF(E69="",0,E69),D69*分析ダッシュボード!$I$4)</f>
        <v>425.1</v>
      </c>
      <c r="G69" s="6">
        <f t="shared" si="2"/>
        <v>-21.299999999999955</v>
      </c>
    </row>
    <row r="70" spans="1:7">
      <c r="A70">
        <v>5</v>
      </c>
      <c r="B70" t="s">
        <v>26</v>
      </c>
      <c r="C70" t="s">
        <v>24</v>
      </c>
      <c r="D70" s="5">
        <v>147.9</v>
      </c>
      <c r="E70" s="5">
        <v>144.4</v>
      </c>
      <c r="F70" s="6">
        <f>IF(A70&lt;=分析ダッシュボード!$F$4,IF(E70="",0,E70),D70*分析ダッシュボード!$I$4)</f>
        <v>144.4</v>
      </c>
      <c r="G70" s="6">
        <f t="shared" si="2"/>
        <v>-3.5</v>
      </c>
    </row>
    <row r="71" spans="1:7">
      <c r="A71">
        <v>5</v>
      </c>
      <c r="B71" t="s">
        <v>27</v>
      </c>
      <c r="C71" t="s">
        <v>22</v>
      </c>
      <c r="D71" s="5">
        <v>683.4</v>
      </c>
      <c r="E71" s="5">
        <v>662.8</v>
      </c>
      <c r="F71" s="6">
        <f>IF(A71&lt;=分析ダッシュボード!$F$4,IF(E71="",0,E71),D71*分析ダッシュボード!$I$4)</f>
        <v>662.8</v>
      </c>
      <c r="G71" s="6">
        <f t="shared" si="2"/>
        <v>-20.600000000000023</v>
      </c>
    </row>
    <row r="72" spans="1:7">
      <c r="A72">
        <v>5</v>
      </c>
      <c r="B72" t="s">
        <v>27</v>
      </c>
      <c r="C72" t="s">
        <v>23</v>
      </c>
      <c r="D72" s="5">
        <v>407.8</v>
      </c>
      <c r="E72" s="5">
        <v>397.8</v>
      </c>
      <c r="F72" s="6">
        <f>IF(A72&lt;=分析ダッシュボード!$F$4,IF(E72="",0,E72),D72*分析ダッシュボード!$I$4)</f>
        <v>397.8</v>
      </c>
      <c r="G72" s="6">
        <f t="shared" si="2"/>
        <v>-10</v>
      </c>
    </row>
    <row r="73" spans="1:7">
      <c r="A73">
        <v>5</v>
      </c>
      <c r="B73" t="s">
        <v>27</v>
      </c>
      <c r="C73" t="s">
        <v>24</v>
      </c>
      <c r="D73" s="5">
        <v>135.69999999999999</v>
      </c>
      <c r="E73" s="5">
        <v>143.5</v>
      </c>
      <c r="F73" s="6">
        <f>IF(A73&lt;=分析ダッシュボード!$F$4,IF(E73="",0,E73),D73*分析ダッシュボード!$I$4)</f>
        <v>143.5</v>
      </c>
      <c r="G73" s="6">
        <f t="shared" si="2"/>
        <v>7.8000000000000114</v>
      </c>
    </row>
    <row r="74" spans="1:7">
      <c r="A74">
        <v>5</v>
      </c>
      <c r="B74" t="s">
        <v>28</v>
      </c>
      <c r="C74" t="s">
        <v>22</v>
      </c>
      <c r="D74" s="5">
        <v>385.8</v>
      </c>
      <c r="E74" s="5">
        <v>404.7</v>
      </c>
      <c r="F74" s="6">
        <f>IF(A74&lt;=分析ダッシュボード!$F$4,IF(E74="",0,E74),D74*分析ダッシュボード!$I$4)</f>
        <v>404.7</v>
      </c>
      <c r="G74" s="6">
        <f t="shared" si="2"/>
        <v>18.899999999999977</v>
      </c>
    </row>
    <row r="75" spans="1:7">
      <c r="A75">
        <v>5</v>
      </c>
      <c r="B75" t="s">
        <v>28</v>
      </c>
      <c r="C75" t="s">
        <v>23</v>
      </c>
      <c r="D75" s="5">
        <v>196.2</v>
      </c>
      <c r="E75" s="5">
        <v>194</v>
      </c>
      <c r="F75" s="6">
        <f>IF(A75&lt;=分析ダッシュボード!$F$4,IF(E75="",0,E75),D75*分析ダッシュボード!$I$4)</f>
        <v>194</v>
      </c>
      <c r="G75" s="6">
        <f t="shared" si="2"/>
        <v>-2.1999999999999886</v>
      </c>
    </row>
    <row r="76" spans="1:7">
      <c r="A76">
        <v>5</v>
      </c>
      <c r="B76" t="s">
        <v>28</v>
      </c>
      <c r="C76" t="s">
        <v>24</v>
      </c>
      <c r="D76" s="5">
        <v>110.2</v>
      </c>
      <c r="E76" s="5">
        <v>112.4</v>
      </c>
      <c r="F76" s="6">
        <f>IF(A76&lt;=分析ダッシュボード!$F$4,IF(E76="",0,E76),D76*分析ダッシュボード!$I$4)</f>
        <v>112.4</v>
      </c>
      <c r="G76" s="6">
        <f t="shared" si="2"/>
        <v>2.2000000000000028</v>
      </c>
    </row>
    <row r="77" spans="1:7">
      <c r="A77">
        <v>6</v>
      </c>
      <c r="B77" t="s">
        <v>21</v>
      </c>
      <c r="C77" t="s">
        <v>22</v>
      </c>
      <c r="D77" s="5">
        <v>1075.3</v>
      </c>
      <c r="E77" s="5">
        <v>1060.7</v>
      </c>
      <c r="F77" s="6">
        <f>IF(A77&lt;=分析ダッシュボード!$F$4,IF(E77="",0,E77),D77*分析ダッシュボード!$I$4)</f>
        <v>1060.7</v>
      </c>
      <c r="G77" s="6">
        <f t="shared" si="2"/>
        <v>-14.599999999999909</v>
      </c>
    </row>
    <row r="78" spans="1:7">
      <c r="A78">
        <v>6</v>
      </c>
      <c r="B78" t="s">
        <v>21</v>
      </c>
      <c r="C78" t="s">
        <v>23</v>
      </c>
      <c r="D78" s="5">
        <v>627.29999999999995</v>
      </c>
      <c r="E78" s="5">
        <v>669.3</v>
      </c>
      <c r="F78" s="6">
        <f>IF(A78&lt;=分析ダッシュボード!$F$4,IF(E78="",0,E78),D78*分析ダッシュボード!$I$4)</f>
        <v>669.3</v>
      </c>
      <c r="G78" s="6">
        <f t="shared" si="2"/>
        <v>42</v>
      </c>
    </row>
    <row r="79" spans="1:7">
      <c r="A79">
        <v>6</v>
      </c>
      <c r="B79" t="s">
        <v>21</v>
      </c>
      <c r="C79" t="s">
        <v>24</v>
      </c>
      <c r="D79" s="5">
        <v>199.7</v>
      </c>
      <c r="E79" s="5">
        <v>198.6</v>
      </c>
      <c r="F79" s="6">
        <f>IF(A79&lt;=分析ダッシュボード!$F$4,IF(E79="",0,E79),D79*分析ダッシュボード!$I$4)</f>
        <v>198.6</v>
      </c>
      <c r="G79" s="6">
        <f t="shared" si="2"/>
        <v>-1.0999999999999943</v>
      </c>
    </row>
    <row r="80" spans="1:7">
      <c r="A80">
        <v>6</v>
      </c>
      <c r="B80" t="s">
        <v>25</v>
      </c>
      <c r="C80" t="s">
        <v>22</v>
      </c>
      <c r="D80" s="5">
        <v>918.5</v>
      </c>
      <c r="E80" s="5">
        <v>890.4</v>
      </c>
      <c r="F80" s="6">
        <f>IF(A80&lt;=分析ダッシュボード!$F$4,IF(E80="",0,E80),D80*分析ダッシュボード!$I$4)</f>
        <v>890.4</v>
      </c>
      <c r="G80" s="6">
        <f t="shared" si="2"/>
        <v>-28.100000000000023</v>
      </c>
    </row>
    <row r="81" spans="1:7">
      <c r="A81">
        <v>6</v>
      </c>
      <c r="B81" t="s">
        <v>25</v>
      </c>
      <c r="C81" t="s">
        <v>23</v>
      </c>
      <c r="D81" s="5">
        <v>532.1</v>
      </c>
      <c r="E81" s="5">
        <v>521.5</v>
      </c>
      <c r="F81" s="6">
        <f>IF(A81&lt;=分析ダッシュボード!$F$4,IF(E81="",0,E81),D81*分析ダッシュボード!$I$4)</f>
        <v>521.5</v>
      </c>
      <c r="G81" s="6">
        <f t="shared" si="2"/>
        <v>-10.600000000000023</v>
      </c>
    </row>
    <row r="82" spans="1:7">
      <c r="A82">
        <v>6</v>
      </c>
      <c r="B82" t="s">
        <v>25</v>
      </c>
      <c r="C82" t="s">
        <v>24</v>
      </c>
      <c r="D82" s="5">
        <v>174.1</v>
      </c>
      <c r="E82" s="5">
        <v>175.5</v>
      </c>
      <c r="F82" s="6">
        <f>IF(A82&lt;=分析ダッシュボード!$F$4,IF(E82="",0,E82),D82*分析ダッシュボード!$I$4)</f>
        <v>175.5</v>
      </c>
      <c r="G82" s="6">
        <f t="shared" si="2"/>
        <v>1.4000000000000057</v>
      </c>
    </row>
    <row r="83" spans="1:7">
      <c r="A83">
        <v>6</v>
      </c>
      <c r="B83" t="s">
        <v>26</v>
      </c>
      <c r="C83" t="s">
        <v>22</v>
      </c>
      <c r="D83" s="5">
        <v>784.1</v>
      </c>
      <c r="E83" s="5">
        <v>759.9</v>
      </c>
      <c r="F83" s="6">
        <f>IF(A83&lt;=分析ダッシュボード!$F$4,IF(E83="",0,E83),D83*分析ダッシュボード!$I$4)</f>
        <v>759.9</v>
      </c>
      <c r="G83" s="6">
        <f t="shared" si="2"/>
        <v>-24.200000000000045</v>
      </c>
    </row>
    <row r="84" spans="1:7">
      <c r="A84">
        <v>6</v>
      </c>
      <c r="B84" t="s">
        <v>26</v>
      </c>
      <c r="C84" t="s">
        <v>23</v>
      </c>
      <c r="D84" s="5">
        <v>453.7</v>
      </c>
      <c r="E84" s="5">
        <v>464.6</v>
      </c>
      <c r="F84" s="6">
        <f>IF(A84&lt;=分析ダッシュボード!$F$4,IF(E84="",0,E84),D84*分析ダッシュボード!$I$4)</f>
        <v>464.6</v>
      </c>
      <c r="G84" s="6">
        <f t="shared" si="2"/>
        <v>10.900000000000034</v>
      </c>
    </row>
    <row r="85" spans="1:7">
      <c r="A85">
        <v>6</v>
      </c>
      <c r="B85" t="s">
        <v>26</v>
      </c>
      <c r="C85" t="s">
        <v>24</v>
      </c>
      <c r="D85" s="5">
        <v>148.5</v>
      </c>
      <c r="E85" s="5">
        <v>156.19999999999999</v>
      </c>
      <c r="F85" s="6">
        <f>IF(A85&lt;=分析ダッシュボード!$F$4,IF(E85="",0,E85),D85*分析ダッシュボード!$I$4)</f>
        <v>156.19999999999999</v>
      </c>
      <c r="G85" s="6">
        <f t="shared" si="2"/>
        <v>7.6999999999999886</v>
      </c>
    </row>
    <row r="86" spans="1:7">
      <c r="A86">
        <v>6</v>
      </c>
      <c r="B86" t="s">
        <v>27</v>
      </c>
      <c r="C86" t="s">
        <v>22</v>
      </c>
      <c r="D86" s="5">
        <v>694.5</v>
      </c>
      <c r="E86" s="5">
        <v>685.4</v>
      </c>
      <c r="F86" s="6">
        <f>IF(A86&lt;=分析ダッシュボード!$F$4,IF(E86="",0,E86),D86*分析ダッシュボード!$I$4)</f>
        <v>685.4</v>
      </c>
      <c r="G86" s="6">
        <f t="shared" si="2"/>
        <v>-9.1000000000000227</v>
      </c>
    </row>
    <row r="87" spans="1:7">
      <c r="A87">
        <v>6</v>
      </c>
      <c r="B87" t="s">
        <v>27</v>
      </c>
      <c r="C87" t="s">
        <v>23</v>
      </c>
      <c r="D87" s="5">
        <v>414.5</v>
      </c>
      <c r="E87" s="5">
        <v>404.8</v>
      </c>
      <c r="F87" s="6">
        <f>IF(A87&lt;=分析ダッシュボード!$F$4,IF(E87="",0,E87),D87*分析ダッシュボード!$I$4)</f>
        <v>404.8</v>
      </c>
      <c r="G87" s="6">
        <f t="shared" si="2"/>
        <v>-9.6999999999999886</v>
      </c>
    </row>
    <row r="88" spans="1:7">
      <c r="A88">
        <v>6</v>
      </c>
      <c r="B88" t="s">
        <v>27</v>
      </c>
      <c r="C88" t="s">
        <v>24</v>
      </c>
      <c r="D88" s="5">
        <v>136.19999999999999</v>
      </c>
      <c r="E88" s="5">
        <v>145</v>
      </c>
      <c r="F88" s="6">
        <f>IF(A88&lt;=分析ダッシュボード!$F$4,IF(E88="",0,E88),D88*分析ダッシュボード!$I$4)</f>
        <v>145</v>
      </c>
      <c r="G88" s="6">
        <f t="shared" si="2"/>
        <v>8.8000000000000114</v>
      </c>
    </row>
    <row r="89" spans="1:7">
      <c r="A89">
        <v>6</v>
      </c>
      <c r="B89" t="s">
        <v>28</v>
      </c>
      <c r="C89" t="s">
        <v>22</v>
      </c>
      <c r="D89" s="5">
        <v>392.1</v>
      </c>
      <c r="E89" s="5">
        <v>392.6</v>
      </c>
      <c r="F89" s="6">
        <f>IF(A89&lt;=分析ダッシュボード!$F$4,IF(E89="",0,E89),D89*分析ダッシュボード!$I$4)</f>
        <v>392.6</v>
      </c>
      <c r="G89" s="6">
        <f t="shared" si="2"/>
        <v>0.5</v>
      </c>
    </row>
    <row r="90" spans="1:7">
      <c r="A90">
        <v>6</v>
      </c>
      <c r="B90" t="s">
        <v>28</v>
      </c>
      <c r="C90" t="s">
        <v>23</v>
      </c>
      <c r="D90" s="5">
        <v>199.4</v>
      </c>
      <c r="E90" s="5">
        <v>191.4</v>
      </c>
      <c r="F90" s="6">
        <f>IF(A90&lt;=分析ダッシュボード!$F$4,IF(E90="",0,E90),D90*分析ダッシュボード!$I$4)</f>
        <v>191.4</v>
      </c>
      <c r="G90" s="6">
        <f t="shared" si="2"/>
        <v>-8</v>
      </c>
    </row>
    <row r="91" spans="1:7">
      <c r="A91">
        <v>6</v>
      </c>
      <c r="B91" t="s">
        <v>28</v>
      </c>
      <c r="C91" t="s">
        <v>24</v>
      </c>
      <c r="D91" s="5">
        <v>110.6</v>
      </c>
      <c r="E91" s="5">
        <v>104.1</v>
      </c>
      <c r="F91" s="6">
        <f>IF(A91&lt;=分析ダッシュボード!$F$4,IF(E91="",0,E91),D91*分析ダッシュボード!$I$4)</f>
        <v>104.1</v>
      </c>
      <c r="G91" s="6">
        <f t="shared" si="2"/>
        <v>-6.5</v>
      </c>
    </row>
    <row r="92" spans="1:7">
      <c r="A92">
        <v>7</v>
      </c>
      <c r="B92" t="s">
        <v>21</v>
      </c>
      <c r="C92" t="s">
        <v>22</v>
      </c>
      <c r="D92" s="5">
        <v>1072.4000000000001</v>
      </c>
      <c r="E92" s="5">
        <v>1018</v>
      </c>
      <c r="F92" s="6">
        <f>IF(A92&lt;=分析ダッシュボード!$F$4,IF(E92="",0,E92),D92*分析ダッシュボード!$I$4)</f>
        <v>1018</v>
      </c>
      <c r="G92" s="6">
        <f t="shared" si="2"/>
        <v>-54.400000000000091</v>
      </c>
    </row>
    <row r="93" spans="1:7">
      <c r="A93">
        <v>7</v>
      </c>
      <c r="B93" t="s">
        <v>21</v>
      </c>
      <c r="C93" t="s">
        <v>23</v>
      </c>
      <c r="D93" s="5">
        <v>625.6</v>
      </c>
      <c r="E93" s="5">
        <v>644.1</v>
      </c>
      <c r="F93" s="6">
        <f>IF(A93&lt;=分析ダッシュボード!$F$4,IF(E93="",0,E93),D93*分析ダッシュボード!$I$4)</f>
        <v>644.1</v>
      </c>
      <c r="G93" s="6">
        <f t="shared" si="2"/>
        <v>18.5</v>
      </c>
    </row>
    <row r="94" spans="1:7">
      <c r="A94">
        <v>7</v>
      </c>
      <c r="B94" t="s">
        <v>21</v>
      </c>
      <c r="C94" t="s">
        <v>24</v>
      </c>
      <c r="D94" s="5">
        <v>200.5</v>
      </c>
      <c r="E94" s="5">
        <v>208.1</v>
      </c>
      <c r="F94" s="6">
        <f>IF(A94&lt;=分析ダッシュボード!$F$4,IF(E94="",0,E94),D94*分析ダッシュボード!$I$4)</f>
        <v>208.1</v>
      </c>
      <c r="G94" s="6">
        <f t="shared" si="2"/>
        <v>7.5999999999999943</v>
      </c>
    </row>
    <row r="95" spans="1:7">
      <c r="A95">
        <v>7</v>
      </c>
      <c r="B95" t="s">
        <v>25</v>
      </c>
      <c r="C95" t="s">
        <v>22</v>
      </c>
      <c r="D95" s="5">
        <v>916.1</v>
      </c>
      <c r="E95" s="5">
        <v>906.8</v>
      </c>
      <c r="F95" s="6">
        <f>IF(A95&lt;=分析ダッシュボード!$F$4,IF(E95="",0,E95),D95*分析ダッシュボード!$I$4)</f>
        <v>906.8</v>
      </c>
      <c r="G95" s="6">
        <f t="shared" si="2"/>
        <v>-9.3000000000000682</v>
      </c>
    </row>
    <row r="96" spans="1:7">
      <c r="A96">
        <v>7</v>
      </c>
      <c r="B96" t="s">
        <v>25</v>
      </c>
      <c r="C96" t="s">
        <v>23</v>
      </c>
      <c r="D96" s="5">
        <v>530.6</v>
      </c>
      <c r="E96" s="5">
        <v>507.4</v>
      </c>
      <c r="F96" s="6">
        <f>IF(A96&lt;=分析ダッシュボード!$F$4,IF(E96="",0,E96),D96*分析ダッシュボード!$I$4)</f>
        <v>507.4</v>
      </c>
      <c r="G96" s="6">
        <f t="shared" si="2"/>
        <v>-23.200000000000045</v>
      </c>
    </row>
    <row r="97" spans="1:7">
      <c r="A97">
        <v>7</v>
      </c>
      <c r="B97" t="s">
        <v>25</v>
      </c>
      <c r="C97" t="s">
        <v>24</v>
      </c>
      <c r="D97" s="5">
        <v>174.8</v>
      </c>
      <c r="E97" s="5">
        <v>172.1</v>
      </c>
      <c r="F97" s="6">
        <f>IF(A97&lt;=分析ダッシュボード!$F$4,IF(E97="",0,E97),D97*分析ダッシュボード!$I$4)</f>
        <v>172.1</v>
      </c>
      <c r="G97" s="6">
        <f t="shared" si="2"/>
        <v>-2.7000000000000171</v>
      </c>
    </row>
    <row r="98" spans="1:7">
      <c r="A98">
        <v>7</v>
      </c>
      <c r="B98" t="s">
        <v>26</v>
      </c>
      <c r="C98" t="s">
        <v>22</v>
      </c>
      <c r="D98" s="5">
        <v>782</v>
      </c>
      <c r="E98" s="5">
        <v>832.4</v>
      </c>
      <c r="F98" s="6">
        <f>IF(A98&lt;=分析ダッシュボード!$F$4,IF(E98="",0,E98),D98*分析ダッシュボード!$I$4)</f>
        <v>832.4</v>
      </c>
      <c r="G98" s="6">
        <f t="shared" ref="G98:G129" si="3">IF(E98="","",E98-D98)</f>
        <v>50.399999999999977</v>
      </c>
    </row>
    <row r="99" spans="1:7">
      <c r="A99">
        <v>7</v>
      </c>
      <c r="B99" t="s">
        <v>26</v>
      </c>
      <c r="C99" t="s">
        <v>23</v>
      </c>
      <c r="D99" s="5">
        <v>452.4</v>
      </c>
      <c r="E99" s="5">
        <v>460</v>
      </c>
      <c r="F99" s="6">
        <f>IF(A99&lt;=分析ダッシュボード!$F$4,IF(E99="",0,E99),D99*分析ダッシュボード!$I$4)</f>
        <v>460</v>
      </c>
      <c r="G99" s="6">
        <f t="shared" si="3"/>
        <v>7.6000000000000227</v>
      </c>
    </row>
    <row r="100" spans="1:7">
      <c r="A100">
        <v>7</v>
      </c>
      <c r="B100" t="s">
        <v>26</v>
      </c>
      <c r="C100" t="s">
        <v>24</v>
      </c>
      <c r="D100" s="5">
        <v>149.1</v>
      </c>
      <c r="E100" s="5">
        <v>158.19999999999999</v>
      </c>
      <c r="F100" s="6">
        <f>IF(A100&lt;=分析ダッシュボード!$F$4,IF(E100="",0,E100),D100*分析ダッシュボード!$I$4)</f>
        <v>158.19999999999999</v>
      </c>
      <c r="G100" s="6">
        <f t="shared" si="3"/>
        <v>9.0999999999999943</v>
      </c>
    </row>
    <row r="101" spans="1:7">
      <c r="A101">
        <v>7</v>
      </c>
      <c r="B101" t="s">
        <v>27</v>
      </c>
      <c r="C101" t="s">
        <v>22</v>
      </c>
      <c r="D101" s="5">
        <v>692.6</v>
      </c>
      <c r="E101" s="5">
        <v>725.1</v>
      </c>
      <c r="F101" s="6">
        <f>IF(A101&lt;=分析ダッシュボード!$F$4,IF(E101="",0,E101),D101*分析ダッシュボード!$I$4)</f>
        <v>725.1</v>
      </c>
      <c r="G101" s="6">
        <f t="shared" si="3"/>
        <v>32.5</v>
      </c>
    </row>
    <row r="102" spans="1:7">
      <c r="A102">
        <v>7</v>
      </c>
      <c r="B102" t="s">
        <v>27</v>
      </c>
      <c r="C102" t="s">
        <v>23</v>
      </c>
      <c r="D102" s="5">
        <v>413.3</v>
      </c>
      <c r="E102" s="5">
        <v>392.4</v>
      </c>
      <c r="F102" s="6">
        <f>IF(A102&lt;=分析ダッシュボード!$F$4,IF(E102="",0,E102),D102*分析ダッシュボード!$I$4)</f>
        <v>392.4</v>
      </c>
      <c r="G102" s="6">
        <f t="shared" si="3"/>
        <v>-20.900000000000034</v>
      </c>
    </row>
    <row r="103" spans="1:7">
      <c r="A103">
        <v>7</v>
      </c>
      <c r="B103" t="s">
        <v>27</v>
      </c>
      <c r="C103" t="s">
        <v>24</v>
      </c>
      <c r="D103" s="5">
        <v>136.69999999999999</v>
      </c>
      <c r="E103" s="5">
        <v>140.6</v>
      </c>
      <c r="F103" s="6">
        <f>IF(A103&lt;=分析ダッシュボード!$F$4,IF(E103="",0,E103),D103*分析ダッシュボード!$I$4)</f>
        <v>140.6</v>
      </c>
      <c r="G103" s="6">
        <f t="shared" si="3"/>
        <v>3.9000000000000057</v>
      </c>
    </row>
    <row r="104" spans="1:7">
      <c r="A104">
        <v>7</v>
      </c>
      <c r="B104" t="s">
        <v>28</v>
      </c>
      <c r="C104" t="s">
        <v>22</v>
      </c>
      <c r="D104" s="5">
        <v>391</v>
      </c>
      <c r="E104" s="5">
        <v>400.2</v>
      </c>
      <c r="F104" s="6">
        <f>IF(A104&lt;=分析ダッシュボード!$F$4,IF(E104="",0,E104),D104*分析ダッシュボード!$I$4)</f>
        <v>400.2</v>
      </c>
      <c r="G104" s="6">
        <f t="shared" si="3"/>
        <v>9.1999999999999886</v>
      </c>
    </row>
    <row r="105" spans="1:7">
      <c r="A105">
        <v>7</v>
      </c>
      <c r="B105" t="s">
        <v>28</v>
      </c>
      <c r="C105" t="s">
        <v>23</v>
      </c>
      <c r="D105" s="5">
        <v>198.8</v>
      </c>
      <c r="E105" s="5">
        <v>202.3</v>
      </c>
      <c r="F105" s="6">
        <f>IF(A105&lt;=分析ダッシュボード!$F$4,IF(E105="",0,E105),D105*分析ダッシュボード!$I$4)</f>
        <v>202.3</v>
      </c>
      <c r="G105" s="6">
        <f t="shared" si="3"/>
        <v>3.5</v>
      </c>
    </row>
    <row r="106" spans="1:7">
      <c r="A106">
        <v>7</v>
      </c>
      <c r="B106" t="s">
        <v>28</v>
      </c>
      <c r="C106" t="s">
        <v>24</v>
      </c>
      <c r="D106" s="5">
        <v>111</v>
      </c>
      <c r="E106" s="5">
        <v>107.6</v>
      </c>
      <c r="F106" s="6">
        <f>IF(A106&lt;=分析ダッシュボード!$F$4,IF(E106="",0,E106),D106*分析ダッシュボード!$I$4)</f>
        <v>107.6</v>
      </c>
      <c r="G106" s="6">
        <f t="shared" si="3"/>
        <v>-3.4000000000000057</v>
      </c>
    </row>
    <row r="107" spans="1:7">
      <c r="A107">
        <v>8</v>
      </c>
      <c r="B107" t="s">
        <v>21</v>
      </c>
      <c r="C107" t="s">
        <v>22</v>
      </c>
      <c r="D107" s="5">
        <v>1051.8</v>
      </c>
      <c r="E107" s="5">
        <v>1071.0999999999999</v>
      </c>
      <c r="F107" s="6">
        <f>IF(A107&lt;=分析ダッシュボード!$F$4,IF(E107="",0,E107),D107*分析ダッシュボード!$I$4)</f>
        <v>1071.0999999999999</v>
      </c>
      <c r="G107" s="6">
        <f t="shared" si="3"/>
        <v>19.299999999999955</v>
      </c>
    </row>
    <row r="108" spans="1:7">
      <c r="A108">
        <v>8</v>
      </c>
      <c r="B108" t="s">
        <v>21</v>
      </c>
      <c r="C108" t="s">
        <v>23</v>
      </c>
      <c r="D108" s="5">
        <v>613.5</v>
      </c>
      <c r="E108" s="5">
        <v>590.5</v>
      </c>
      <c r="F108" s="6">
        <f>IF(A108&lt;=分析ダッシュボード!$F$4,IF(E108="",0,E108),D108*分析ダッシュボード!$I$4)</f>
        <v>590.5</v>
      </c>
      <c r="G108" s="6">
        <f t="shared" si="3"/>
        <v>-23</v>
      </c>
    </row>
    <row r="109" spans="1:7">
      <c r="A109">
        <v>8</v>
      </c>
      <c r="B109" t="s">
        <v>21</v>
      </c>
      <c r="C109" t="s">
        <v>24</v>
      </c>
      <c r="D109" s="5">
        <v>201.2</v>
      </c>
      <c r="E109" s="5">
        <v>199.5</v>
      </c>
      <c r="F109" s="6">
        <f>IF(A109&lt;=分析ダッシュボード!$F$4,IF(E109="",0,E109),D109*分析ダッシュボード!$I$4)</f>
        <v>199.5</v>
      </c>
      <c r="G109" s="6">
        <f t="shared" si="3"/>
        <v>-1.6999999999999886</v>
      </c>
    </row>
    <row r="110" spans="1:7">
      <c r="A110">
        <v>8</v>
      </c>
      <c r="B110" t="s">
        <v>25</v>
      </c>
      <c r="C110" t="s">
        <v>22</v>
      </c>
      <c r="D110" s="5">
        <v>898.4</v>
      </c>
      <c r="E110" s="5">
        <v>893</v>
      </c>
      <c r="F110" s="6">
        <f>IF(A110&lt;=分析ダッシュボード!$F$4,IF(E110="",0,E110),D110*分析ダッシュボード!$I$4)</f>
        <v>893</v>
      </c>
      <c r="G110" s="6">
        <f t="shared" si="3"/>
        <v>-5.3999999999999773</v>
      </c>
    </row>
    <row r="111" spans="1:7">
      <c r="A111">
        <v>8</v>
      </c>
      <c r="B111" t="s">
        <v>25</v>
      </c>
      <c r="C111" t="s">
        <v>23</v>
      </c>
      <c r="D111" s="5">
        <v>520.4</v>
      </c>
      <c r="E111" s="5">
        <v>557.9</v>
      </c>
      <c r="F111" s="6">
        <f>IF(A111&lt;=分析ダッシュボード!$F$4,IF(E111="",0,E111),D111*分析ダッシュボード!$I$4)</f>
        <v>557.9</v>
      </c>
      <c r="G111" s="6">
        <f t="shared" si="3"/>
        <v>37.5</v>
      </c>
    </row>
    <row r="112" spans="1:7">
      <c r="A112">
        <v>8</v>
      </c>
      <c r="B112" t="s">
        <v>25</v>
      </c>
      <c r="C112" t="s">
        <v>24</v>
      </c>
      <c r="D112" s="5">
        <v>175.4</v>
      </c>
      <c r="E112" s="5">
        <v>184</v>
      </c>
      <c r="F112" s="6">
        <f>IF(A112&lt;=分析ダッシュボード!$F$4,IF(E112="",0,E112),D112*分析ダッシュボード!$I$4)</f>
        <v>184</v>
      </c>
      <c r="G112" s="6">
        <f t="shared" si="3"/>
        <v>8.5999999999999943</v>
      </c>
    </row>
    <row r="113" spans="1:7">
      <c r="A113">
        <v>8</v>
      </c>
      <c r="B113" t="s">
        <v>26</v>
      </c>
      <c r="C113" t="s">
        <v>22</v>
      </c>
      <c r="D113" s="5">
        <v>766.9</v>
      </c>
      <c r="E113" s="5">
        <v>743.3</v>
      </c>
      <c r="F113" s="6">
        <f>IF(A113&lt;=分析ダッシュボード!$F$4,IF(E113="",0,E113),D113*分析ダッシュボード!$I$4)</f>
        <v>743.3</v>
      </c>
      <c r="G113" s="6">
        <f t="shared" si="3"/>
        <v>-23.600000000000023</v>
      </c>
    </row>
    <row r="114" spans="1:7">
      <c r="A114">
        <v>8</v>
      </c>
      <c r="B114" t="s">
        <v>26</v>
      </c>
      <c r="C114" t="s">
        <v>23</v>
      </c>
      <c r="D114" s="5">
        <v>443.7</v>
      </c>
      <c r="E114" s="5">
        <v>449.5</v>
      </c>
      <c r="F114" s="6">
        <f>IF(A114&lt;=分析ダッシュボード!$F$4,IF(E114="",0,E114),D114*分析ダッシュボード!$I$4)</f>
        <v>449.5</v>
      </c>
      <c r="G114" s="6">
        <f t="shared" si="3"/>
        <v>5.8000000000000114</v>
      </c>
    </row>
    <row r="115" spans="1:7">
      <c r="A115">
        <v>8</v>
      </c>
      <c r="B115" t="s">
        <v>26</v>
      </c>
      <c r="C115" t="s">
        <v>24</v>
      </c>
      <c r="D115" s="5">
        <v>149.6</v>
      </c>
      <c r="E115" s="5">
        <v>143.4</v>
      </c>
      <c r="F115" s="6">
        <f>IF(A115&lt;=分析ダッシュボード!$F$4,IF(E115="",0,E115),D115*分析ダッシュボード!$I$4)</f>
        <v>143.4</v>
      </c>
      <c r="G115" s="6">
        <f t="shared" si="3"/>
        <v>-6.1999999999999886</v>
      </c>
    </row>
    <row r="116" spans="1:7">
      <c r="A116">
        <v>8</v>
      </c>
      <c r="B116" t="s">
        <v>27</v>
      </c>
      <c r="C116" t="s">
        <v>22</v>
      </c>
      <c r="D116" s="5">
        <v>679.3</v>
      </c>
      <c r="E116" s="5">
        <v>715.7</v>
      </c>
      <c r="F116" s="6">
        <f>IF(A116&lt;=分析ダッシュボード!$F$4,IF(E116="",0,E116),D116*分析ダッシュボード!$I$4)</f>
        <v>715.7</v>
      </c>
      <c r="G116" s="6">
        <f t="shared" si="3"/>
        <v>36.400000000000091</v>
      </c>
    </row>
    <row r="117" spans="1:7">
      <c r="A117">
        <v>8</v>
      </c>
      <c r="B117" t="s">
        <v>27</v>
      </c>
      <c r="C117" t="s">
        <v>23</v>
      </c>
      <c r="D117" s="5">
        <v>405.4</v>
      </c>
      <c r="E117" s="5">
        <v>430.2</v>
      </c>
      <c r="F117" s="6">
        <f>IF(A117&lt;=分析ダッシュボード!$F$4,IF(E117="",0,E117),D117*分析ダッシュボード!$I$4)</f>
        <v>430.2</v>
      </c>
      <c r="G117" s="6">
        <f t="shared" si="3"/>
        <v>24.800000000000011</v>
      </c>
    </row>
    <row r="118" spans="1:7">
      <c r="A118">
        <v>8</v>
      </c>
      <c r="B118" t="s">
        <v>27</v>
      </c>
      <c r="C118" t="s">
        <v>24</v>
      </c>
      <c r="D118" s="5">
        <v>137.30000000000001</v>
      </c>
      <c r="E118" s="5">
        <v>133.69999999999999</v>
      </c>
      <c r="F118" s="6">
        <f>IF(A118&lt;=分析ダッシュボード!$F$4,IF(E118="",0,E118),D118*分析ダッシュボード!$I$4)</f>
        <v>133.69999999999999</v>
      </c>
      <c r="G118" s="6">
        <f t="shared" si="3"/>
        <v>-3.6000000000000227</v>
      </c>
    </row>
    <row r="119" spans="1:7">
      <c r="A119">
        <v>8</v>
      </c>
      <c r="B119" t="s">
        <v>28</v>
      </c>
      <c r="C119" t="s">
        <v>22</v>
      </c>
      <c r="D119" s="5">
        <v>383.5</v>
      </c>
      <c r="E119" s="5">
        <v>390.4</v>
      </c>
      <c r="F119" s="6">
        <f>IF(A119&lt;=分析ダッシュボード!$F$4,IF(E119="",0,E119),D119*分析ダッシュボード!$I$4)</f>
        <v>390.4</v>
      </c>
      <c r="G119" s="6">
        <f t="shared" si="3"/>
        <v>6.8999999999999773</v>
      </c>
    </row>
    <row r="120" spans="1:7">
      <c r="A120">
        <v>8</v>
      </c>
      <c r="B120" t="s">
        <v>28</v>
      </c>
      <c r="C120" t="s">
        <v>23</v>
      </c>
      <c r="D120" s="5">
        <v>195</v>
      </c>
      <c r="E120" s="5">
        <v>200.3</v>
      </c>
      <c r="F120" s="6">
        <f>IF(A120&lt;=分析ダッシュボード!$F$4,IF(E120="",0,E120),D120*分析ダッシュボード!$I$4)</f>
        <v>200.3</v>
      </c>
      <c r="G120" s="6">
        <f t="shared" si="3"/>
        <v>5.3000000000000114</v>
      </c>
    </row>
    <row r="121" spans="1:7">
      <c r="A121">
        <v>8</v>
      </c>
      <c r="B121" t="s">
        <v>28</v>
      </c>
      <c r="C121" t="s">
        <v>24</v>
      </c>
      <c r="D121" s="5">
        <v>111.5</v>
      </c>
      <c r="E121" s="5">
        <v>106.5</v>
      </c>
      <c r="F121" s="6">
        <f>IF(A121&lt;=分析ダッシュボード!$F$4,IF(E121="",0,E121),D121*分析ダッシュボード!$I$4)</f>
        <v>106.5</v>
      </c>
      <c r="G121" s="6">
        <f t="shared" si="3"/>
        <v>-5</v>
      </c>
    </row>
    <row r="122" spans="1:7">
      <c r="A122">
        <v>9</v>
      </c>
      <c r="B122" t="s">
        <v>21</v>
      </c>
      <c r="C122" t="s">
        <v>22</v>
      </c>
      <c r="D122" s="5">
        <v>1020.5</v>
      </c>
      <c r="E122" s="5">
        <v>1055.3</v>
      </c>
      <c r="F122" s="6">
        <f>IF(A122&lt;=分析ダッシュボード!$F$4,IF(E122="",0,E122),D122*分析ダッシュボード!$I$4)</f>
        <v>1055.3</v>
      </c>
      <c r="G122" s="6">
        <f t="shared" si="3"/>
        <v>34.799999999999955</v>
      </c>
    </row>
    <row r="123" spans="1:7">
      <c r="A123">
        <v>9</v>
      </c>
      <c r="B123" t="s">
        <v>21</v>
      </c>
      <c r="C123" t="s">
        <v>23</v>
      </c>
      <c r="D123" s="5">
        <v>595.29999999999995</v>
      </c>
      <c r="E123" s="5">
        <v>606.1</v>
      </c>
      <c r="F123" s="6">
        <f>IF(A123&lt;=分析ダッシュボード!$F$4,IF(E123="",0,E123),D123*分析ダッシュボード!$I$4)</f>
        <v>606.1</v>
      </c>
      <c r="G123" s="6">
        <f t="shared" si="3"/>
        <v>10.800000000000068</v>
      </c>
    </row>
    <row r="124" spans="1:7">
      <c r="A124">
        <v>9</v>
      </c>
      <c r="B124" t="s">
        <v>21</v>
      </c>
      <c r="C124" t="s">
        <v>24</v>
      </c>
      <c r="D124" s="5">
        <v>202</v>
      </c>
      <c r="E124" s="5">
        <v>209.3</v>
      </c>
      <c r="F124" s="6">
        <f>IF(A124&lt;=分析ダッシュボード!$F$4,IF(E124="",0,E124),D124*分析ダッシュボード!$I$4)</f>
        <v>209.3</v>
      </c>
      <c r="G124" s="6">
        <f t="shared" si="3"/>
        <v>7.3000000000000114</v>
      </c>
    </row>
    <row r="125" spans="1:7">
      <c r="A125">
        <v>9</v>
      </c>
      <c r="B125" t="s">
        <v>25</v>
      </c>
      <c r="C125" t="s">
        <v>22</v>
      </c>
      <c r="D125" s="5">
        <v>871.7</v>
      </c>
      <c r="E125" s="5">
        <v>875.1</v>
      </c>
      <c r="F125" s="6">
        <f>IF(A125&lt;=分析ダッシュボード!$F$4,IF(E125="",0,E125),D125*分析ダッシュボード!$I$4)</f>
        <v>875.1</v>
      </c>
      <c r="G125" s="6">
        <f t="shared" si="3"/>
        <v>3.3999999999999773</v>
      </c>
    </row>
    <row r="126" spans="1:7">
      <c r="A126">
        <v>9</v>
      </c>
      <c r="B126" t="s">
        <v>25</v>
      </c>
      <c r="C126" t="s">
        <v>23</v>
      </c>
      <c r="D126" s="5">
        <v>504.9</v>
      </c>
      <c r="E126" s="5">
        <v>478.7</v>
      </c>
      <c r="F126" s="6">
        <f>IF(A126&lt;=分析ダッシュボード!$F$4,IF(E126="",0,E126),D126*分析ダッシュボード!$I$4)</f>
        <v>478.7</v>
      </c>
      <c r="G126" s="6">
        <f t="shared" si="3"/>
        <v>-26.199999999999989</v>
      </c>
    </row>
    <row r="127" spans="1:7">
      <c r="A127">
        <v>9</v>
      </c>
      <c r="B127" t="s">
        <v>25</v>
      </c>
      <c r="C127" t="s">
        <v>24</v>
      </c>
      <c r="D127" s="5">
        <v>176.1</v>
      </c>
      <c r="E127" s="5">
        <v>172.1</v>
      </c>
      <c r="F127" s="6">
        <f>IF(A127&lt;=分析ダッシュボード!$F$4,IF(E127="",0,E127),D127*分析ダッシュボード!$I$4)</f>
        <v>172.1</v>
      </c>
      <c r="G127" s="6">
        <f t="shared" si="3"/>
        <v>-4</v>
      </c>
    </row>
    <row r="128" spans="1:7">
      <c r="A128">
        <v>9</v>
      </c>
      <c r="B128" t="s">
        <v>26</v>
      </c>
      <c r="C128" t="s">
        <v>22</v>
      </c>
      <c r="D128" s="5">
        <v>744.1</v>
      </c>
      <c r="E128" s="5">
        <v>697.6</v>
      </c>
      <c r="F128" s="6">
        <f>IF(A128&lt;=分析ダッシュボード!$F$4,IF(E128="",0,E128),D128*分析ダッシュボード!$I$4)</f>
        <v>697.6</v>
      </c>
      <c r="G128" s="6">
        <f t="shared" si="3"/>
        <v>-46.5</v>
      </c>
    </row>
    <row r="129" spans="1:7">
      <c r="A129">
        <v>9</v>
      </c>
      <c r="B129" t="s">
        <v>26</v>
      </c>
      <c r="C129" t="s">
        <v>23</v>
      </c>
      <c r="D129" s="5">
        <v>430.5</v>
      </c>
      <c r="E129" s="5">
        <v>460.1</v>
      </c>
      <c r="F129" s="6">
        <f>IF(A129&lt;=分析ダッシュボード!$F$4,IF(E129="",0,E129),D129*分析ダッシュボード!$I$4)</f>
        <v>460.1</v>
      </c>
      <c r="G129" s="6">
        <f t="shared" si="3"/>
        <v>29.600000000000023</v>
      </c>
    </row>
    <row r="130" spans="1:7">
      <c r="A130">
        <v>9</v>
      </c>
      <c r="B130" t="s">
        <v>26</v>
      </c>
      <c r="C130" t="s">
        <v>24</v>
      </c>
      <c r="D130" s="5">
        <v>150.19999999999999</v>
      </c>
      <c r="E130" s="5">
        <v>157.6</v>
      </c>
      <c r="F130" s="6">
        <f>IF(A130&lt;=分析ダッシュボード!$F$4,IF(E130="",0,E130),D130*分析ダッシュボード!$I$4)</f>
        <v>157.6</v>
      </c>
      <c r="G130" s="6">
        <f t="shared" ref="G130:G161" si="4">IF(E130="","",E130-D130)</f>
        <v>7.4000000000000057</v>
      </c>
    </row>
    <row r="131" spans="1:7">
      <c r="A131">
        <v>9</v>
      </c>
      <c r="B131" t="s">
        <v>27</v>
      </c>
      <c r="C131" t="s">
        <v>22</v>
      </c>
      <c r="D131" s="5">
        <v>659.1</v>
      </c>
      <c r="E131" s="5">
        <v>687.5</v>
      </c>
      <c r="F131" s="6">
        <f>IF(A131&lt;=分析ダッシュボード!$F$4,IF(E131="",0,E131),D131*分析ダッシュボード!$I$4)</f>
        <v>687.5</v>
      </c>
      <c r="G131" s="6">
        <f t="shared" si="4"/>
        <v>28.399999999999977</v>
      </c>
    </row>
    <row r="132" spans="1:7">
      <c r="A132">
        <v>9</v>
      </c>
      <c r="B132" t="s">
        <v>27</v>
      </c>
      <c r="C132" t="s">
        <v>23</v>
      </c>
      <c r="D132" s="5">
        <v>393.3</v>
      </c>
      <c r="E132" s="5">
        <v>388.6</v>
      </c>
      <c r="F132" s="6">
        <f>IF(A132&lt;=分析ダッシュボード!$F$4,IF(E132="",0,E132),D132*分析ダッシュボード!$I$4)</f>
        <v>388.6</v>
      </c>
      <c r="G132" s="6">
        <f t="shared" si="4"/>
        <v>-4.6999999999999886</v>
      </c>
    </row>
    <row r="133" spans="1:7">
      <c r="A133">
        <v>9</v>
      </c>
      <c r="B133" t="s">
        <v>27</v>
      </c>
      <c r="C133" t="s">
        <v>24</v>
      </c>
      <c r="D133" s="5">
        <v>137.80000000000001</v>
      </c>
      <c r="E133" s="5">
        <v>129.9</v>
      </c>
      <c r="F133" s="6">
        <f>IF(A133&lt;=分析ダッシュボード!$F$4,IF(E133="",0,E133),D133*分析ダッシュボード!$I$4)</f>
        <v>129.9</v>
      </c>
      <c r="G133" s="6">
        <f t="shared" si="4"/>
        <v>-7.9000000000000057</v>
      </c>
    </row>
    <row r="134" spans="1:7">
      <c r="A134">
        <v>9</v>
      </c>
      <c r="B134" t="s">
        <v>28</v>
      </c>
      <c r="C134" t="s">
        <v>22</v>
      </c>
      <c r="D134" s="5">
        <v>372</v>
      </c>
      <c r="E134" s="5">
        <v>390.3</v>
      </c>
      <c r="F134" s="6">
        <f>IF(A134&lt;=分析ダッシュボード!$F$4,IF(E134="",0,E134),D134*分析ダッシュボード!$I$4)</f>
        <v>390.3</v>
      </c>
      <c r="G134" s="6">
        <f t="shared" si="4"/>
        <v>18.300000000000011</v>
      </c>
    </row>
    <row r="135" spans="1:7">
      <c r="A135">
        <v>9</v>
      </c>
      <c r="B135" t="s">
        <v>28</v>
      </c>
      <c r="C135" t="s">
        <v>23</v>
      </c>
      <c r="D135" s="5">
        <v>189.2</v>
      </c>
      <c r="E135" s="5">
        <v>202.7</v>
      </c>
      <c r="F135" s="6">
        <f>IF(A135&lt;=分析ダッシュボード!$F$4,IF(E135="",0,E135),D135*分析ダッシュボード!$I$4)</f>
        <v>202.7</v>
      </c>
      <c r="G135" s="6">
        <f t="shared" si="4"/>
        <v>13.5</v>
      </c>
    </row>
    <row r="136" spans="1:7">
      <c r="A136">
        <v>9</v>
      </c>
      <c r="B136" t="s">
        <v>28</v>
      </c>
      <c r="C136" t="s">
        <v>24</v>
      </c>
      <c r="D136" s="5">
        <v>111.9</v>
      </c>
      <c r="E136" s="5">
        <v>105.9</v>
      </c>
      <c r="F136" s="6">
        <f>IF(A136&lt;=分析ダッシュボード!$F$4,IF(E136="",0,E136),D136*分析ダッシュボード!$I$4)</f>
        <v>105.9</v>
      </c>
      <c r="G136" s="6">
        <f t="shared" si="4"/>
        <v>-6</v>
      </c>
    </row>
    <row r="137" spans="1:7">
      <c r="A137">
        <v>10</v>
      </c>
      <c r="B137" t="s">
        <v>21</v>
      </c>
      <c r="C137" t="s">
        <v>22</v>
      </c>
      <c r="D137" s="5">
        <v>988.7</v>
      </c>
      <c r="E137" s="5"/>
      <c r="F137" s="6">
        <f>IF(A137&lt;=分析ダッシュボード!$F$4,IF(E137="",0,E137),D137*分析ダッシュボード!$I$4)</f>
        <v>988.7</v>
      </c>
      <c r="G137" s="6" t="str">
        <f t="shared" si="4"/>
        <v/>
      </c>
    </row>
    <row r="138" spans="1:7">
      <c r="A138">
        <v>10</v>
      </c>
      <c r="B138" t="s">
        <v>21</v>
      </c>
      <c r="C138" t="s">
        <v>23</v>
      </c>
      <c r="D138" s="5">
        <v>576.70000000000005</v>
      </c>
      <c r="E138" s="5"/>
      <c r="F138" s="6">
        <f>IF(A138&lt;=分析ダッシュボード!$F$4,IF(E138="",0,E138),D138*分析ダッシュボード!$I$4)</f>
        <v>576.70000000000005</v>
      </c>
      <c r="G138" s="6" t="str">
        <f t="shared" si="4"/>
        <v/>
      </c>
    </row>
    <row r="139" spans="1:7">
      <c r="A139">
        <v>10</v>
      </c>
      <c r="B139" t="s">
        <v>21</v>
      </c>
      <c r="C139" t="s">
        <v>24</v>
      </c>
      <c r="D139" s="5">
        <v>202.8</v>
      </c>
      <c r="E139" s="5"/>
      <c r="F139" s="6">
        <f>IF(A139&lt;=分析ダッシュボード!$F$4,IF(E139="",0,E139),D139*分析ダッシュボード!$I$4)</f>
        <v>202.8</v>
      </c>
      <c r="G139" s="6" t="str">
        <f t="shared" si="4"/>
        <v/>
      </c>
    </row>
    <row r="140" spans="1:7">
      <c r="A140">
        <v>10</v>
      </c>
      <c r="B140" t="s">
        <v>25</v>
      </c>
      <c r="C140" t="s">
        <v>22</v>
      </c>
      <c r="D140" s="5">
        <v>844.5</v>
      </c>
      <c r="E140" s="5"/>
      <c r="F140" s="6">
        <f>IF(A140&lt;=分析ダッシュボード!$F$4,IF(E140="",0,E140),D140*分析ダッシュボード!$I$4)</f>
        <v>844.5</v>
      </c>
      <c r="G140" s="6" t="str">
        <f t="shared" si="4"/>
        <v/>
      </c>
    </row>
    <row r="141" spans="1:7">
      <c r="A141">
        <v>10</v>
      </c>
      <c r="B141" t="s">
        <v>25</v>
      </c>
      <c r="C141" t="s">
        <v>23</v>
      </c>
      <c r="D141" s="5">
        <v>489.2</v>
      </c>
      <c r="E141" s="5"/>
      <c r="F141" s="6">
        <f>IF(A141&lt;=分析ダッシュボード!$F$4,IF(E141="",0,E141),D141*分析ダッシュボード!$I$4)</f>
        <v>489.2</v>
      </c>
      <c r="G141" s="6" t="str">
        <f t="shared" si="4"/>
        <v/>
      </c>
    </row>
    <row r="142" spans="1:7">
      <c r="A142">
        <v>10</v>
      </c>
      <c r="B142" t="s">
        <v>25</v>
      </c>
      <c r="C142" t="s">
        <v>24</v>
      </c>
      <c r="D142" s="5">
        <v>176.8</v>
      </c>
      <c r="E142" s="5"/>
      <c r="F142" s="6">
        <f>IF(A142&lt;=分析ダッシュボード!$F$4,IF(E142="",0,E142),D142*分析ダッシュボード!$I$4)</f>
        <v>176.8</v>
      </c>
      <c r="G142" s="6" t="str">
        <f t="shared" si="4"/>
        <v/>
      </c>
    </row>
    <row r="143" spans="1:7">
      <c r="A143">
        <v>10</v>
      </c>
      <c r="B143" t="s">
        <v>26</v>
      </c>
      <c r="C143" t="s">
        <v>22</v>
      </c>
      <c r="D143" s="5">
        <v>720.9</v>
      </c>
      <c r="E143" s="5"/>
      <c r="F143" s="6">
        <f>IF(A143&lt;=分析ダッシュボード!$F$4,IF(E143="",0,E143),D143*分析ダッシュボード!$I$4)</f>
        <v>720.9</v>
      </c>
      <c r="G143" s="6" t="str">
        <f t="shared" si="4"/>
        <v/>
      </c>
    </row>
    <row r="144" spans="1:7">
      <c r="A144">
        <v>10</v>
      </c>
      <c r="B144" t="s">
        <v>26</v>
      </c>
      <c r="C144" t="s">
        <v>23</v>
      </c>
      <c r="D144" s="5">
        <v>417.1</v>
      </c>
      <c r="E144" s="5"/>
      <c r="F144" s="6">
        <f>IF(A144&lt;=分析ダッシュボード!$F$4,IF(E144="",0,E144),D144*分析ダッシュボード!$I$4)</f>
        <v>417.1</v>
      </c>
      <c r="G144" s="6" t="str">
        <f t="shared" si="4"/>
        <v/>
      </c>
    </row>
    <row r="145" spans="1:7">
      <c r="A145">
        <v>10</v>
      </c>
      <c r="B145" t="s">
        <v>26</v>
      </c>
      <c r="C145" t="s">
        <v>24</v>
      </c>
      <c r="D145" s="5">
        <v>150.80000000000001</v>
      </c>
      <c r="E145" s="5"/>
      <c r="F145" s="6">
        <f>IF(A145&lt;=分析ダッシュボード!$F$4,IF(E145="",0,E145),D145*分析ダッシュボード!$I$4)</f>
        <v>150.80000000000001</v>
      </c>
      <c r="G145" s="6" t="str">
        <f t="shared" si="4"/>
        <v/>
      </c>
    </row>
    <row r="146" spans="1:7">
      <c r="A146">
        <v>10</v>
      </c>
      <c r="B146" t="s">
        <v>27</v>
      </c>
      <c r="C146" t="s">
        <v>22</v>
      </c>
      <c r="D146" s="5">
        <v>638.5</v>
      </c>
      <c r="E146" s="5"/>
      <c r="F146" s="6">
        <f>IF(A146&lt;=分析ダッシュボード!$F$4,IF(E146="",0,E146),D146*分析ダッシュボード!$I$4)</f>
        <v>638.5</v>
      </c>
      <c r="G146" s="6" t="str">
        <f t="shared" si="4"/>
        <v/>
      </c>
    </row>
    <row r="147" spans="1:7">
      <c r="A147">
        <v>10</v>
      </c>
      <c r="B147" t="s">
        <v>27</v>
      </c>
      <c r="C147" t="s">
        <v>23</v>
      </c>
      <c r="D147" s="5">
        <v>381.1</v>
      </c>
      <c r="E147" s="5"/>
      <c r="F147" s="6">
        <f>IF(A147&lt;=分析ダッシュボード!$F$4,IF(E147="",0,E147),D147*分析ダッシュボード!$I$4)</f>
        <v>381.1</v>
      </c>
      <c r="G147" s="6" t="str">
        <f t="shared" si="4"/>
        <v/>
      </c>
    </row>
    <row r="148" spans="1:7">
      <c r="A148">
        <v>10</v>
      </c>
      <c r="B148" t="s">
        <v>27</v>
      </c>
      <c r="C148" t="s">
        <v>24</v>
      </c>
      <c r="D148" s="5">
        <v>138.30000000000001</v>
      </c>
      <c r="E148" s="5"/>
      <c r="F148" s="6">
        <f>IF(A148&lt;=分析ダッシュボード!$F$4,IF(E148="",0,E148),D148*分析ダッシュボード!$I$4)</f>
        <v>138.30000000000001</v>
      </c>
      <c r="G148" s="6" t="str">
        <f t="shared" si="4"/>
        <v/>
      </c>
    </row>
    <row r="149" spans="1:7">
      <c r="A149">
        <v>10</v>
      </c>
      <c r="B149" t="s">
        <v>28</v>
      </c>
      <c r="C149" t="s">
        <v>22</v>
      </c>
      <c r="D149" s="5">
        <v>360.5</v>
      </c>
      <c r="E149" s="5"/>
      <c r="F149" s="6">
        <f>IF(A149&lt;=分析ダッシュボード!$F$4,IF(E149="",0,E149),D149*分析ダッシュボード!$I$4)</f>
        <v>360.5</v>
      </c>
      <c r="G149" s="6" t="str">
        <f t="shared" si="4"/>
        <v/>
      </c>
    </row>
    <row r="150" spans="1:7">
      <c r="A150">
        <v>10</v>
      </c>
      <c r="B150" t="s">
        <v>28</v>
      </c>
      <c r="C150" t="s">
        <v>23</v>
      </c>
      <c r="D150" s="5">
        <v>183.3</v>
      </c>
      <c r="E150" s="5"/>
      <c r="F150" s="6">
        <f>IF(A150&lt;=分析ダッシュボード!$F$4,IF(E150="",0,E150),D150*分析ダッシュボード!$I$4)</f>
        <v>183.3</v>
      </c>
      <c r="G150" s="6" t="str">
        <f t="shared" si="4"/>
        <v/>
      </c>
    </row>
    <row r="151" spans="1:7">
      <c r="A151">
        <v>10</v>
      </c>
      <c r="B151" t="s">
        <v>28</v>
      </c>
      <c r="C151" t="s">
        <v>24</v>
      </c>
      <c r="D151" s="5">
        <v>112.3</v>
      </c>
      <c r="E151" s="5"/>
      <c r="F151" s="6">
        <f>IF(A151&lt;=分析ダッシュボード!$F$4,IF(E151="",0,E151),D151*分析ダッシュボード!$I$4)</f>
        <v>112.3</v>
      </c>
      <c r="G151" s="6" t="str">
        <f t="shared" si="4"/>
        <v/>
      </c>
    </row>
    <row r="152" spans="1:7">
      <c r="A152">
        <v>11</v>
      </c>
      <c r="B152" t="s">
        <v>21</v>
      </c>
      <c r="C152" t="s">
        <v>22</v>
      </c>
      <c r="D152" s="5">
        <v>966.8</v>
      </c>
      <c r="E152" s="5"/>
      <c r="F152" s="6">
        <f>IF(A152&lt;=分析ダッシュボード!$F$4,IF(E152="",0,E152),D152*分析ダッシュボード!$I$4)</f>
        <v>966.8</v>
      </c>
      <c r="G152" s="6" t="str">
        <f t="shared" si="4"/>
        <v/>
      </c>
    </row>
    <row r="153" spans="1:7">
      <c r="A153">
        <v>11</v>
      </c>
      <c r="B153" t="s">
        <v>21</v>
      </c>
      <c r="C153" t="s">
        <v>23</v>
      </c>
      <c r="D153" s="5">
        <v>563.9</v>
      </c>
      <c r="E153" s="5"/>
      <c r="F153" s="6">
        <f>IF(A153&lt;=分析ダッシュボード!$F$4,IF(E153="",0,E153),D153*分析ダッシュボード!$I$4)</f>
        <v>563.9</v>
      </c>
      <c r="G153" s="6" t="str">
        <f t="shared" si="4"/>
        <v/>
      </c>
    </row>
    <row r="154" spans="1:7">
      <c r="A154">
        <v>11</v>
      </c>
      <c r="B154" t="s">
        <v>21</v>
      </c>
      <c r="C154" t="s">
        <v>24</v>
      </c>
      <c r="D154" s="5">
        <v>203.6</v>
      </c>
      <c r="E154" s="5"/>
      <c r="F154" s="6">
        <f>IF(A154&lt;=分析ダッシュボード!$F$4,IF(E154="",0,E154),D154*分析ダッシュボード!$I$4)</f>
        <v>203.6</v>
      </c>
      <c r="G154" s="6" t="str">
        <f t="shared" si="4"/>
        <v/>
      </c>
    </row>
    <row r="155" spans="1:7">
      <c r="A155">
        <v>11</v>
      </c>
      <c r="B155" t="s">
        <v>25</v>
      </c>
      <c r="C155" t="s">
        <v>22</v>
      </c>
      <c r="D155" s="5">
        <v>825.8</v>
      </c>
      <c r="E155" s="5"/>
      <c r="F155" s="6">
        <f>IF(A155&lt;=分析ダッシュボード!$F$4,IF(E155="",0,E155),D155*分析ダッシュボード!$I$4)</f>
        <v>825.8</v>
      </c>
      <c r="G155" s="6" t="str">
        <f t="shared" si="4"/>
        <v/>
      </c>
    </row>
    <row r="156" spans="1:7">
      <c r="A156">
        <v>11</v>
      </c>
      <c r="B156" t="s">
        <v>25</v>
      </c>
      <c r="C156" t="s">
        <v>23</v>
      </c>
      <c r="D156" s="5">
        <v>478.3</v>
      </c>
      <c r="E156" s="5"/>
      <c r="F156" s="6">
        <f>IF(A156&lt;=分析ダッシュボード!$F$4,IF(E156="",0,E156),D156*分析ダッシュボード!$I$4)</f>
        <v>478.3</v>
      </c>
      <c r="G156" s="6" t="str">
        <f t="shared" si="4"/>
        <v/>
      </c>
    </row>
    <row r="157" spans="1:7">
      <c r="A157">
        <v>11</v>
      </c>
      <c r="B157" t="s">
        <v>25</v>
      </c>
      <c r="C157" t="s">
        <v>24</v>
      </c>
      <c r="D157" s="5">
        <v>177.5</v>
      </c>
      <c r="E157" s="5"/>
      <c r="F157" s="6">
        <f>IF(A157&lt;=分析ダッシュボード!$F$4,IF(E157="",0,E157),D157*分析ダッシュボード!$I$4)</f>
        <v>177.5</v>
      </c>
      <c r="G157" s="6" t="str">
        <f t="shared" si="4"/>
        <v/>
      </c>
    </row>
    <row r="158" spans="1:7">
      <c r="A158">
        <v>11</v>
      </c>
      <c r="B158" t="s">
        <v>26</v>
      </c>
      <c r="C158" t="s">
        <v>22</v>
      </c>
      <c r="D158" s="5">
        <v>704.9</v>
      </c>
      <c r="E158" s="5"/>
      <c r="F158" s="6">
        <f>IF(A158&lt;=分析ダッシュボード!$F$4,IF(E158="",0,E158),D158*分析ダッシュボード!$I$4)</f>
        <v>704.9</v>
      </c>
      <c r="G158" s="6" t="str">
        <f t="shared" si="4"/>
        <v/>
      </c>
    </row>
    <row r="159" spans="1:7">
      <c r="A159">
        <v>11</v>
      </c>
      <c r="B159" t="s">
        <v>26</v>
      </c>
      <c r="C159" t="s">
        <v>23</v>
      </c>
      <c r="D159" s="5">
        <v>407.9</v>
      </c>
      <c r="E159" s="5"/>
      <c r="F159" s="6">
        <f>IF(A159&lt;=分析ダッシュボード!$F$4,IF(E159="",0,E159),D159*分析ダッシュボード!$I$4)</f>
        <v>407.9</v>
      </c>
      <c r="G159" s="6" t="str">
        <f t="shared" si="4"/>
        <v/>
      </c>
    </row>
    <row r="160" spans="1:7">
      <c r="A160">
        <v>11</v>
      </c>
      <c r="B160" t="s">
        <v>26</v>
      </c>
      <c r="C160" t="s">
        <v>24</v>
      </c>
      <c r="D160" s="5">
        <v>151.4</v>
      </c>
      <c r="E160" s="5"/>
      <c r="F160" s="6">
        <f>IF(A160&lt;=分析ダッシュボード!$F$4,IF(E160="",0,E160),D160*分析ダッシュボード!$I$4)</f>
        <v>151.4</v>
      </c>
      <c r="G160" s="6" t="str">
        <f t="shared" si="4"/>
        <v/>
      </c>
    </row>
    <row r="161" spans="1:7">
      <c r="A161">
        <v>11</v>
      </c>
      <c r="B161" t="s">
        <v>27</v>
      </c>
      <c r="C161" t="s">
        <v>22</v>
      </c>
      <c r="D161" s="5">
        <v>624.4</v>
      </c>
      <c r="E161" s="5"/>
      <c r="F161" s="6">
        <f>IF(A161&lt;=分析ダッシュボード!$F$4,IF(E161="",0,E161),D161*分析ダッシュボード!$I$4)</f>
        <v>624.4</v>
      </c>
      <c r="G161" s="6" t="str">
        <f t="shared" si="4"/>
        <v/>
      </c>
    </row>
    <row r="162" spans="1:7">
      <c r="A162">
        <v>11</v>
      </c>
      <c r="B162" t="s">
        <v>27</v>
      </c>
      <c r="C162" t="s">
        <v>23</v>
      </c>
      <c r="D162" s="5">
        <v>372.6</v>
      </c>
      <c r="E162" s="5"/>
      <c r="F162" s="6">
        <f>IF(A162&lt;=分析ダッシュボード!$F$4,IF(E162="",0,E162),D162*分析ダッシュボード!$I$4)</f>
        <v>372.6</v>
      </c>
      <c r="G162" s="6" t="str">
        <f t="shared" ref="G162:G181" si="5">IF(E162="","",E162-D162)</f>
        <v/>
      </c>
    </row>
    <row r="163" spans="1:7">
      <c r="A163">
        <v>11</v>
      </c>
      <c r="B163" t="s">
        <v>27</v>
      </c>
      <c r="C163" t="s">
        <v>24</v>
      </c>
      <c r="D163" s="5">
        <v>138.9</v>
      </c>
      <c r="E163" s="5"/>
      <c r="F163" s="6">
        <f>IF(A163&lt;=分析ダッシュボード!$F$4,IF(E163="",0,E163),D163*分析ダッシュボード!$I$4)</f>
        <v>138.9</v>
      </c>
      <c r="G163" s="6" t="str">
        <f t="shared" si="5"/>
        <v/>
      </c>
    </row>
    <row r="164" spans="1:7">
      <c r="A164">
        <v>11</v>
      </c>
      <c r="B164" t="s">
        <v>28</v>
      </c>
      <c r="C164" t="s">
        <v>22</v>
      </c>
      <c r="D164" s="5">
        <v>352.5</v>
      </c>
      <c r="E164" s="5"/>
      <c r="F164" s="6">
        <f>IF(A164&lt;=分析ダッシュボード!$F$4,IF(E164="",0,E164),D164*分析ダッシュボード!$I$4)</f>
        <v>352.5</v>
      </c>
      <c r="G164" s="6" t="str">
        <f t="shared" si="5"/>
        <v/>
      </c>
    </row>
    <row r="165" spans="1:7">
      <c r="A165">
        <v>11</v>
      </c>
      <c r="B165" t="s">
        <v>28</v>
      </c>
      <c r="C165" t="s">
        <v>23</v>
      </c>
      <c r="D165" s="5">
        <v>179.3</v>
      </c>
      <c r="E165" s="5"/>
      <c r="F165" s="6">
        <f>IF(A165&lt;=分析ダッシュボード!$F$4,IF(E165="",0,E165),D165*分析ダッシュボード!$I$4)</f>
        <v>179.3</v>
      </c>
      <c r="G165" s="6" t="str">
        <f t="shared" si="5"/>
        <v/>
      </c>
    </row>
    <row r="166" spans="1:7">
      <c r="A166">
        <v>11</v>
      </c>
      <c r="B166" t="s">
        <v>28</v>
      </c>
      <c r="C166" t="s">
        <v>24</v>
      </c>
      <c r="D166" s="5">
        <v>112.8</v>
      </c>
      <c r="E166" s="5"/>
      <c r="F166" s="6">
        <f>IF(A166&lt;=分析ダッシュボード!$F$4,IF(E166="",0,E166),D166*分析ダッシュボード!$I$4)</f>
        <v>112.8</v>
      </c>
      <c r="G166" s="6" t="str">
        <f t="shared" si="5"/>
        <v/>
      </c>
    </row>
    <row r="167" spans="1:7">
      <c r="A167">
        <v>12</v>
      </c>
      <c r="B167" t="s">
        <v>21</v>
      </c>
      <c r="C167" t="s">
        <v>22</v>
      </c>
      <c r="D167" s="5">
        <v>962.6</v>
      </c>
      <c r="E167" s="5"/>
      <c r="F167" s="6">
        <f>IF(A167&lt;=分析ダッシュボード!$F$4,IF(E167="",0,E167),D167*分析ダッシュボード!$I$4)</f>
        <v>962.6</v>
      </c>
      <c r="G167" s="6" t="str">
        <f t="shared" si="5"/>
        <v/>
      </c>
    </row>
    <row r="168" spans="1:7">
      <c r="A168">
        <v>12</v>
      </c>
      <c r="B168" t="s">
        <v>21</v>
      </c>
      <c r="C168" t="s">
        <v>23</v>
      </c>
      <c r="D168" s="5">
        <v>561.5</v>
      </c>
      <c r="E168" s="5"/>
      <c r="F168" s="6">
        <f>IF(A168&lt;=分析ダッシュボード!$F$4,IF(E168="",0,E168),D168*分析ダッシュボード!$I$4)</f>
        <v>561.5</v>
      </c>
      <c r="G168" s="6" t="str">
        <f t="shared" si="5"/>
        <v/>
      </c>
    </row>
    <row r="169" spans="1:7">
      <c r="A169">
        <v>12</v>
      </c>
      <c r="B169" t="s">
        <v>21</v>
      </c>
      <c r="C169" t="s">
        <v>24</v>
      </c>
      <c r="D169" s="5">
        <v>204.4</v>
      </c>
      <c r="E169" s="5"/>
      <c r="F169" s="6">
        <f>IF(A169&lt;=分析ダッシュボード!$F$4,IF(E169="",0,E169),D169*分析ダッシュボード!$I$4)</f>
        <v>204.4</v>
      </c>
      <c r="G169" s="6" t="str">
        <f t="shared" si="5"/>
        <v/>
      </c>
    </row>
    <row r="170" spans="1:7">
      <c r="A170">
        <v>12</v>
      </c>
      <c r="B170" t="s">
        <v>25</v>
      </c>
      <c r="C170" t="s">
        <v>22</v>
      </c>
      <c r="D170" s="5">
        <v>822.2</v>
      </c>
      <c r="E170" s="5"/>
      <c r="F170" s="6">
        <f>IF(A170&lt;=分析ダッシュボード!$F$4,IF(E170="",0,E170),D170*分析ダッシュボード!$I$4)</f>
        <v>822.2</v>
      </c>
      <c r="G170" s="6" t="str">
        <f t="shared" si="5"/>
        <v/>
      </c>
    </row>
    <row r="171" spans="1:7">
      <c r="A171">
        <v>12</v>
      </c>
      <c r="B171" t="s">
        <v>25</v>
      </c>
      <c r="C171" t="s">
        <v>23</v>
      </c>
      <c r="D171" s="5">
        <v>476.3</v>
      </c>
      <c r="E171" s="5"/>
      <c r="F171" s="6">
        <f>IF(A171&lt;=分析ダッシュボード!$F$4,IF(E171="",0,E171),D171*分析ダッシュボード!$I$4)</f>
        <v>476.3</v>
      </c>
      <c r="G171" s="6" t="str">
        <f t="shared" si="5"/>
        <v/>
      </c>
    </row>
    <row r="172" spans="1:7">
      <c r="A172">
        <v>12</v>
      </c>
      <c r="B172" t="s">
        <v>25</v>
      </c>
      <c r="C172" t="s">
        <v>24</v>
      </c>
      <c r="D172" s="5">
        <v>178.2</v>
      </c>
      <c r="E172" s="5"/>
      <c r="F172" s="6">
        <f>IF(A172&lt;=分析ダッシュボード!$F$4,IF(E172="",0,E172),D172*分析ダッシュボード!$I$4)</f>
        <v>178.2</v>
      </c>
      <c r="G172" s="6" t="str">
        <f t="shared" si="5"/>
        <v/>
      </c>
    </row>
    <row r="173" spans="1:7">
      <c r="A173">
        <v>12</v>
      </c>
      <c r="B173" t="s">
        <v>26</v>
      </c>
      <c r="C173" t="s">
        <v>22</v>
      </c>
      <c r="D173" s="5">
        <v>701.9</v>
      </c>
      <c r="E173" s="5"/>
      <c r="F173" s="6">
        <f>IF(A173&lt;=分析ダッシュボード!$F$4,IF(E173="",0,E173),D173*分析ダッシュボード!$I$4)</f>
        <v>701.9</v>
      </c>
      <c r="G173" s="6" t="str">
        <f t="shared" si="5"/>
        <v/>
      </c>
    </row>
    <row r="174" spans="1:7">
      <c r="A174">
        <v>12</v>
      </c>
      <c r="B174" t="s">
        <v>26</v>
      </c>
      <c r="C174" t="s">
        <v>23</v>
      </c>
      <c r="D174" s="5">
        <v>406.1</v>
      </c>
      <c r="E174" s="5"/>
      <c r="F174" s="6">
        <f>IF(A174&lt;=分析ダッシュボード!$F$4,IF(E174="",0,E174),D174*分析ダッシュボード!$I$4)</f>
        <v>406.1</v>
      </c>
      <c r="G174" s="6" t="str">
        <f t="shared" si="5"/>
        <v/>
      </c>
    </row>
    <row r="175" spans="1:7">
      <c r="A175">
        <v>12</v>
      </c>
      <c r="B175" t="s">
        <v>26</v>
      </c>
      <c r="C175" t="s">
        <v>24</v>
      </c>
      <c r="D175" s="5">
        <v>152</v>
      </c>
      <c r="E175" s="5"/>
      <c r="F175" s="6">
        <f>IF(A175&lt;=分析ダッシュボード!$F$4,IF(E175="",0,E175),D175*分析ダッシュボード!$I$4)</f>
        <v>152</v>
      </c>
      <c r="G175" s="6" t="str">
        <f t="shared" si="5"/>
        <v/>
      </c>
    </row>
    <row r="176" spans="1:7">
      <c r="A176">
        <v>12</v>
      </c>
      <c r="B176" t="s">
        <v>27</v>
      </c>
      <c r="C176" t="s">
        <v>22</v>
      </c>
      <c r="D176" s="5">
        <v>621.70000000000005</v>
      </c>
      <c r="E176" s="5"/>
      <c r="F176" s="6">
        <f>IF(A176&lt;=分析ダッシュボード!$F$4,IF(E176="",0,E176),D176*分析ダッシュボード!$I$4)</f>
        <v>621.70000000000005</v>
      </c>
      <c r="G176" s="6" t="str">
        <f t="shared" si="5"/>
        <v/>
      </c>
    </row>
    <row r="177" spans="1:7">
      <c r="A177">
        <v>12</v>
      </c>
      <c r="B177" t="s">
        <v>27</v>
      </c>
      <c r="C177" t="s">
        <v>23</v>
      </c>
      <c r="D177" s="5">
        <v>371</v>
      </c>
      <c r="E177" s="5"/>
      <c r="F177" s="6">
        <f>IF(A177&lt;=分析ダッシュボード!$F$4,IF(E177="",0,E177),D177*分析ダッシュボード!$I$4)</f>
        <v>371</v>
      </c>
      <c r="G177" s="6" t="str">
        <f t="shared" si="5"/>
        <v/>
      </c>
    </row>
    <row r="178" spans="1:7">
      <c r="A178">
        <v>12</v>
      </c>
      <c r="B178" t="s">
        <v>27</v>
      </c>
      <c r="C178" t="s">
        <v>24</v>
      </c>
      <c r="D178" s="5">
        <v>139.4</v>
      </c>
      <c r="E178" s="5"/>
      <c r="F178" s="6">
        <f>IF(A178&lt;=分析ダッシュボード!$F$4,IF(E178="",0,E178),D178*分析ダッシュボード!$I$4)</f>
        <v>139.4</v>
      </c>
      <c r="G178" s="6" t="str">
        <f t="shared" si="5"/>
        <v/>
      </c>
    </row>
    <row r="179" spans="1:7">
      <c r="A179">
        <v>12</v>
      </c>
      <c r="B179" t="s">
        <v>28</v>
      </c>
      <c r="C179" t="s">
        <v>22</v>
      </c>
      <c r="D179" s="5">
        <v>350.9</v>
      </c>
      <c r="E179" s="5"/>
      <c r="F179" s="6">
        <f>IF(A179&lt;=分析ダッシュボード!$F$4,IF(E179="",0,E179),D179*分析ダッシュボード!$I$4)</f>
        <v>350.9</v>
      </c>
      <c r="G179" s="6" t="str">
        <f t="shared" si="5"/>
        <v/>
      </c>
    </row>
    <row r="180" spans="1:7">
      <c r="A180">
        <v>12</v>
      </c>
      <c r="B180" t="s">
        <v>28</v>
      </c>
      <c r="C180" t="s">
        <v>23</v>
      </c>
      <c r="D180" s="5">
        <v>178.5</v>
      </c>
      <c r="E180" s="5"/>
      <c r="F180" s="6">
        <f>IF(A180&lt;=分析ダッシュボード!$F$4,IF(E180="",0,E180),D180*分析ダッシュボード!$I$4)</f>
        <v>178.5</v>
      </c>
      <c r="G180" s="6" t="str">
        <f t="shared" si="5"/>
        <v/>
      </c>
    </row>
    <row r="181" spans="1:7">
      <c r="A181">
        <v>12</v>
      </c>
      <c r="B181" t="s">
        <v>28</v>
      </c>
      <c r="C181" t="s">
        <v>24</v>
      </c>
      <c r="D181" s="5">
        <v>113.2</v>
      </c>
      <c r="E181" s="5"/>
      <c r="F181" s="6">
        <f>IF(A181&lt;=分析ダッシュボード!$F$4,IF(E181="",0,E181),D181*分析ダッシュボード!$I$4)</f>
        <v>113.2</v>
      </c>
      <c r="G181" s="6" t="str">
        <f t="shared" si="5"/>
        <v/>
      </c>
    </row>
  </sheetData>
  <phoneticPr fontId="8"/>
  <conditionalFormatting sqref="E2:E181">
    <cfRule type="cellIs" dxfId="0" priority="1" operator="lessThan">
      <formula>0</formula>
    </cfRule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3"/>
  <sheetViews>
    <sheetView workbookViewId="0">
      <pane ySplit="1" topLeftCell="A2" activePane="bottomLeft" state="frozen"/>
      <selection pane="bottomLeft" activeCell="H2" sqref="H2:H14"/>
    </sheetView>
  </sheetViews>
  <sheetFormatPr defaultRowHeight="14"/>
  <cols>
    <col min="1" max="10" width="18" customWidth="1"/>
  </cols>
  <sheetData>
    <row r="1" spans="1:10" ht="28" customHeight="1">
      <c r="A1" s="2" t="s">
        <v>14</v>
      </c>
      <c r="B1" s="2" t="s">
        <v>29</v>
      </c>
      <c r="C1" s="2" t="s">
        <v>30</v>
      </c>
      <c r="D1" s="2" t="s">
        <v>31</v>
      </c>
      <c r="E1" s="2" t="s">
        <v>32</v>
      </c>
      <c r="F1" s="2" t="s">
        <v>33</v>
      </c>
      <c r="G1" s="2" t="s">
        <v>34</v>
      </c>
      <c r="H1" s="2" t="s">
        <v>35</v>
      </c>
      <c r="I1" s="2" t="s">
        <v>36</v>
      </c>
      <c r="J1" s="2" t="s">
        <v>37</v>
      </c>
    </row>
    <row r="2" spans="1:10">
      <c r="A2">
        <v>1</v>
      </c>
      <c r="B2" s="1">
        <f>IF(分析ダッシュボード!$B$4="全部門",SUMIFS(予算実績データ!$D$2:$D$181,予算実績データ!$A$2:$A$181,$A2,予算実績データ!$C$2:$C$181,"売上高"),SUMIFS(予算実績データ!$D$2:$D$181,予算実績データ!$A$2:$A$181,$A2,予算実績データ!$C$2:$C$181,"売上高",予算実績データ!$B$2:$B$181,分析ダッシュボード!$B$4))</f>
        <v>3248.4999999999995</v>
      </c>
      <c r="C2" s="1">
        <f>IF($A2&gt;分析ダッシュボード!$F$4,NA(),IF(分析ダッシュボード!$B$4="全部門",SUMIFS(予算実績データ!$E$2:$E$181,予算実績データ!$A$2:$A$181,$A2,予算実績データ!$C$2:$C$181,"売上高"),SUMIFS(予算実績データ!$E$2:$E$181,予算実績データ!$A$2:$A$181,$A2,予算実績データ!$C$2:$C$181,"売上高",予算実績データ!$B$2:$B$181,分析ダッシュボード!$B$4)))</f>
        <v>3214.7000000000003</v>
      </c>
      <c r="D2" s="1">
        <f>IF(分析ダッシュボード!$B$4="全部門",SUMIFS(予算実績データ!$F$2:$F$181,予算実績データ!$A$2:$A$181,$A2,予算実績データ!$C$2:$C$181,"売上高"),SUMIFS(予算実績データ!$F$2:$F$181,予算実績データ!$A$2:$A$181,$A2,予算実績データ!$C$2:$C$181,"売上高",予算実績データ!$B$2:$B$181,分析ダッシュボード!$B$4))</f>
        <v>3214.7000000000003</v>
      </c>
      <c r="E2" s="1">
        <f>IF(分析ダッシュボード!$B$4="全部門",SUMIFS(予算実績データ!$D$2:$D$181,予算実績データ!$A$2:$A$181,$A2,予算実績データ!$C$2:$C$181,"変動費"),SUMIFS(予算実績データ!$D$2:$D$181,予算実績データ!$A$2:$A$181,$A2,予算実績データ!$C$2:$C$181,"変動費",予算実績データ!$B$2:$B$181,分析ダッシュボード!$B$4))+IF(分析ダッシュボード!$B$4="全部門",SUMIFS(予算実績データ!$D$2:$D$181,予算実績データ!$A$2:$A$181,$A2,予算実績データ!$C$2:$C$181,"固定費"),SUMIFS(予算実績データ!$D$2:$D$181,予算実績データ!$A$2:$A$181,$A2,予算実績データ!$C$2:$C$181,"固定費",予算実績データ!$B$2:$B$181,分析ダッシュボード!$B$4))</f>
        <v>2625.8999999999996</v>
      </c>
      <c r="F2" s="1">
        <f>IF($A2&gt;分析ダッシュボード!$F$4,NA(),IF(分析ダッシュボード!$B$4="全部門",SUMIFS(予算実績データ!$E$2:$E$181,予算実績データ!$A$2:$A$181,$A2,予算実績データ!$C$2:$C$181,"変動費"),SUMIFS(予算実績データ!$E$2:$E$181,予算実績データ!$A$2:$A$181,$A2,予算実績データ!$C$2:$C$181,"変動費",予算実績データ!$B$2:$B$181,分析ダッシュボード!$B$4))+IF(分析ダッシュボード!$B$4="全部門",SUMIFS(予算実績データ!$E$2:$E$181,予算実績データ!$A$2:$A$181,$A2,予算実績データ!$C$2:$C$181,"固定費"),SUMIFS(予算実績データ!$E$2:$E$181,予算実績データ!$A$2:$A$181,$A2,予算実績データ!$C$2:$C$181,"固定費",予算実績データ!$B$2:$B$181,分析ダッシュボード!$B$4)))</f>
        <v>2590.6</v>
      </c>
      <c r="G2" s="1">
        <f>IF(分析ダッシュボード!$B$4="全部門",SUMIFS(予算実績データ!$F$2:$F$181,予算実績データ!$A$2:$A$181,$A2,予算実績データ!$C$2:$C$181,"変動費"),SUMIFS(予算実績データ!$F$2:$F$181,予算実績データ!$A$2:$A$181,$A2,予算実績データ!$C$2:$C$181,"変動費",予算実績データ!$B$2:$B$181,分析ダッシュボード!$B$4))+IF(分析ダッシュボード!$B$4="全部門",SUMIFS(予算実績データ!$F$2:$F$181,予算実績データ!$A$2:$A$181,$A2,予算実績データ!$C$2:$C$181,"固定費"),SUMIFS(予算実績データ!$F$2:$F$181,予算実績データ!$A$2:$A$181,$A2,予算実績データ!$C$2:$C$181,"固定費",予算実績データ!$B$2:$B$181,分析ダッシュボード!$B$4))</f>
        <v>2590.6</v>
      </c>
      <c r="H2" s="1">
        <f t="shared" ref="H2:H13" si="0">B2-E2</f>
        <v>622.59999999999991</v>
      </c>
      <c r="I2" s="1">
        <f>IF($A2&gt;分析ダッシュボード!$F$4,NA(),C2-F2)</f>
        <v>624.10000000000036</v>
      </c>
      <c r="J2" s="1">
        <f t="shared" ref="J2:J13" si="1">D2-G2</f>
        <v>624.10000000000036</v>
      </c>
    </row>
    <row r="3" spans="1:10">
      <c r="A3">
        <v>2</v>
      </c>
      <c r="B3" s="1">
        <f>IF(分析ダッシュボード!$B$4="全部門",SUMIFS(予算実績データ!$D$2:$D$181,予算実績データ!$A$2:$A$181,$A3,予算実績データ!$C$2:$C$181,"売上高"),SUMIFS(予算実績データ!$D$2:$D$181,予算実績データ!$A$2:$A$181,$A3,予算実績データ!$C$2:$C$181,"売上高",予算実績データ!$B$2:$B$181,分析ダッシュボード!$B$4))</f>
        <v>3367.0999999999995</v>
      </c>
      <c r="C3" s="1">
        <f>IF($A3&gt;分析ダッシュボード!$F$4,NA(),IF(分析ダッシュボード!$B$4="全部門",SUMIFS(予算実績データ!$E$2:$E$181,予算実績データ!$A$2:$A$181,$A3,予算実績データ!$C$2:$C$181,"売上高"),SUMIFS(予算実績データ!$E$2:$E$181,予算実績データ!$A$2:$A$181,$A3,予算実績データ!$C$2:$C$181,"売上高",予算実績データ!$B$2:$B$181,分析ダッシュボード!$B$4)))</f>
        <v>3440.4999999999995</v>
      </c>
      <c r="D3" s="1">
        <f>IF(分析ダッシュボード!$B$4="全部門",SUMIFS(予算実績データ!$F$2:$F$181,予算実績データ!$A$2:$A$181,$A3,予算実績データ!$C$2:$C$181,"売上高"),SUMIFS(予算実績データ!$F$2:$F$181,予算実績データ!$A$2:$A$181,$A3,予算実績データ!$C$2:$C$181,"売上高",予算実績データ!$B$2:$B$181,分析ダッシュボード!$B$4))</f>
        <v>3440.4999999999995</v>
      </c>
      <c r="E3" s="1">
        <f>IF(分析ダッシュボード!$B$4="全部門",SUMIFS(予算実績データ!$D$2:$D$181,予算実績データ!$A$2:$A$181,$A3,予算実績データ!$C$2:$C$181,"変動費"),SUMIFS(予算実績データ!$D$2:$D$181,予算実績データ!$A$2:$A$181,$A3,予算実績データ!$C$2:$C$181,"変動費",予算実績データ!$B$2:$B$181,分析ダッシュボード!$B$4))+IF(分析ダッシュボード!$B$4="全部門",SUMIFS(予算実績データ!$D$2:$D$181,予算実績データ!$A$2:$A$181,$A3,予算実績データ!$C$2:$C$181,"固定費"),SUMIFS(予算実績データ!$D$2:$D$181,予算実績データ!$A$2:$A$181,$A3,予算実績データ!$C$2:$C$181,"固定費",予算実績データ!$B$2:$B$181,分析ダッシュボード!$B$4))</f>
        <v>2697.4</v>
      </c>
      <c r="F3" s="1">
        <f>IF($A3&gt;分析ダッシュボード!$F$4,NA(),IF(分析ダッシュボード!$B$4="全部門",SUMIFS(予算実績データ!$E$2:$E$181,予算実績データ!$A$2:$A$181,$A3,予算実績データ!$C$2:$C$181,"変動費"),SUMIFS(予算実績データ!$E$2:$E$181,予算実績データ!$A$2:$A$181,$A3,予算実績データ!$C$2:$C$181,"変動費",予算実績データ!$B$2:$B$181,分析ダッシュボード!$B$4))+IF(分析ダッシュボード!$B$4="全部門",SUMIFS(予算実績データ!$E$2:$E$181,予算実績データ!$A$2:$A$181,$A3,予算実績データ!$C$2:$C$181,"固定費"),SUMIFS(予算実績データ!$E$2:$E$181,予算実績データ!$A$2:$A$181,$A3,予算実績データ!$C$2:$C$181,"固定費",予算実績データ!$B$2:$B$181,分析ダッシュボード!$B$4)))</f>
        <v>2661.9</v>
      </c>
      <c r="G3" s="1">
        <f>IF(分析ダッシュボード!$B$4="全部門",SUMIFS(予算実績データ!$F$2:$F$181,予算実績データ!$A$2:$A$181,$A3,予算実績データ!$C$2:$C$181,"変動費"),SUMIFS(予算実績データ!$F$2:$F$181,予算実績データ!$A$2:$A$181,$A3,予算実績データ!$C$2:$C$181,"変動費",予算実績データ!$B$2:$B$181,分析ダッシュボード!$B$4))+IF(分析ダッシュボード!$B$4="全部門",SUMIFS(予算実績データ!$F$2:$F$181,予算実績データ!$A$2:$A$181,$A3,予算実績データ!$C$2:$C$181,"固定費"),SUMIFS(予算実績データ!$F$2:$F$181,予算実績データ!$A$2:$A$181,$A3,予算実績データ!$C$2:$C$181,"固定費",予算実績データ!$B$2:$B$181,分析ダッシュボード!$B$4))</f>
        <v>2661.9</v>
      </c>
      <c r="H3" s="1">
        <f t="shared" si="0"/>
        <v>669.69999999999936</v>
      </c>
      <c r="I3" s="1">
        <f>IF($A3&gt;分析ダッシュボード!$F$4,NA(),C3-F3)</f>
        <v>778.59999999999945</v>
      </c>
      <c r="J3" s="1">
        <f t="shared" si="1"/>
        <v>778.59999999999945</v>
      </c>
    </row>
    <row r="4" spans="1:10">
      <c r="A4">
        <v>3</v>
      </c>
      <c r="B4" s="1">
        <f>IF(分析ダッシュボード!$B$4="全部門",SUMIFS(予算実績データ!$D$2:$D$181,予算実績データ!$A$2:$A$181,$A4,予算実績データ!$C$2:$C$181,"売上高"),SUMIFS(予算実績データ!$D$2:$D$181,予算実績データ!$A$2:$A$181,$A4,予算実績データ!$C$2:$C$181,"売上高",予算実績データ!$B$2:$B$181,分析ダッシュボード!$B$4))</f>
        <v>3522.4000000000005</v>
      </c>
      <c r="C4" s="1">
        <f>IF($A4&gt;分析ダッシュボード!$F$4,NA(),IF(分析ダッシュボード!$B$4="全部門",SUMIFS(予算実績データ!$E$2:$E$181,予算実績データ!$A$2:$A$181,$A4,予算実績データ!$C$2:$C$181,"売上高"),SUMIFS(予算実績データ!$E$2:$E$181,予算実績データ!$A$2:$A$181,$A4,予算実績データ!$C$2:$C$181,"売上高",予算実績データ!$B$2:$B$181,分析ダッシュボード!$B$4)))</f>
        <v>3637.4</v>
      </c>
      <c r="D4" s="1">
        <f>IF(分析ダッシュボード!$B$4="全部門",SUMIFS(予算実績データ!$F$2:$F$181,予算実績データ!$A$2:$A$181,$A4,予算実績データ!$C$2:$C$181,"売上高"),SUMIFS(予算実績データ!$F$2:$F$181,予算実績データ!$A$2:$A$181,$A4,予算実績データ!$C$2:$C$181,"売上高",予算実績データ!$B$2:$B$181,分析ダッシュボード!$B$4))</f>
        <v>3637.4</v>
      </c>
      <c r="E4" s="1">
        <f>IF(分析ダッシュボード!$B$4="全部門",SUMIFS(予算実績データ!$D$2:$D$181,予算実績データ!$A$2:$A$181,$A4,予算実績データ!$C$2:$C$181,"変動費"),SUMIFS(予算実績データ!$D$2:$D$181,予算実績データ!$A$2:$A$181,$A4,予算実績データ!$C$2:$C$181,"変動費",予算実績データ!$B$2:$B$181,分析ダッシュボード!$B$4))+IF(分析ダッシュボード!$B$4="全部門",SUMIFS(予算実績データ!$D$2:$D$181,予算実績データ!$A$2:$A$181,$A4,予算実績データ!$C$2:$C$181,"固定費"),SUMIFS(予算実績データ!$D$2:$D$181,予算実績データ!$A$2:$A$181,$A4,予算実績データ!$C$2:$C$181,"固定費",予算実績データ!$B$2:$B$181,分析ダッシュボード!$B$4))</f>
        <v>2789.7</v>
      </c>
      <c r="F4" s="1">
        <f>IF($A4&gt;分析ダッシュボード!$F$4,NA(),IF(分析ダッシュボード!$B$4="全部門",SUMIFS(予算実績データ!$E$2:$E$181,予算実績データ!$A$2:$A$181,$A4,予算実績データ!$C$2:$C$181,"変動費"),SUMIFS(予算実績データ!$E$2:$E$181,予算実績データ!$A$2:$A$181,$A4,予算実績データ!$C$2:$C$181,"変動費",予算実績データ!$B$2:$B$181,分析ダッシュボード!$B$4))+IF(分析ダッシュボード!$B$4="全部門",SUMIFS(予算実績データ!$E$2:$E$181,予算実績データ!$A$2:$A$181,$A4,予算実績データ!$C$2:$C$181,"固定費"),SUMIFS(予算実績データ!$E$2:$E$181,予算実績データ!$A$2:$A$181,$A4,予算実績データ!$C$2:$C$181,"固定費",予算実績データ!$B$2:$B$181,分析ダッシュボード!$B$4)))</f>
        <v>2832</v>
      </c>
      <c r="G4" s="1">
        <f>IF(分析ダッシュボード!$B$4="全部門",SUMIFS(予算実績データ!$F$2:$F$181,予算実績データ!$A$2:$A$181,$A4,予算実績データ!$C$2:$C$181,"変動費"),SUMIFS(予算実績データ!$F$2:$F$181,予算実績データ!$A$2:$A$181,$A4,予算実績データ!$C$2:$C$181,"変動費",予算実績データ!$B$2:$B$181,分析ダッシュボード!$B$4))+IF(分析ダッシュボード!$B$4="全部門",SUMIFS(予算実績データ!$F$2:$F$181,予算実績データ!$A$2:$A$181,$A4,予算実績データ!$C$2:$C$181,"固定費"),SUMIFS(予算実績データ!$F$2:$F$181,予算実績データ!$A$2:$A$181,$A4,予算実績データ!$C$2:$C$181,"固定費",予算実績データ!$B$2:$B$181,分析ダッシュボード!$B$4))</f>
        <v>2832</v>
      </c>
      <c r="H4" s="1">
        <f t="shared" si="0"/>
        <v>732.70000000000073</v>
      </c>
      <c r="I4" s="1">
        <f>IF($A4&gt;分析ダッシュボード!$F$4,NA(),C4-F4)</f>
        <v>805.40000000000009</v>
      </c>
      <c r="J4" s="1">
        <f t="shared" si="1"/>
        <v>805.40000000000009</v>
      </c>
    </row>
    <row r="5" spans="1:10">
      <c r="A5">
        <v>4</v>
      </c>
      <c r="B5" s="1">
        <f>IF(分析ダッシュボード!$B$4="全部門",SUMIFS(予算実績データ!$D$2:$D$181,予算実績データ!$A$2:$A$181,$A5,予算実績データ!$C$2:$C$181,"売上高"),SUMIFS(予算実績データ!$D$2:$D$181,予算実績データ!$A$2:$A$181,$A5,予算実績データ!$C$2:$C$181,"売上高",予算実績データ!$B$2:$B$181,分析ダッシュボード!$B$4))</f>
        <v>3679.7</v>
      </c>
      <c r="C5" s="1">
        <f>IF($A5&gt;分析ダッシュボード!$F$4,NA(),IF(分析ダッシュボード!$B$4="全部門",SUMIFS(予算実績データ!$E$2:$E$181,予算実績データ!$A$2:$A$181,$A5,予算実績データ!$C$2:$C$181,"売上高"),SUMIFS(予算実績データ!$E$2:$E$181,予算実績データ!$A$2:$A$181,$A5,予算実績データ!$C$2:$C$181,"売上高",予算実績データ!$B$2:$B$181,分析ダッシュボード!$B$4)))</f>
        <v>3655.1</v>
      </c>
      <c r="D5" s="1">
        <f>IF(分析ダッシュボード!$B$4="全部門",SUMIFS(予算実績データ!$F$2:$F$181,予算実績データ!$A$2:$A$181,$A5,予算実績データ!$C$2:$C$181,"売上高"),SUMIFS(予算実績データ!$F$2:$F$181,予算実績データ!$A$2:$A$181,$A5,予算実績データ!$C$2:$C$181,"売上高",予算実績データ!$B$2:$B$181,分析ダッシュボード!$B$4))</f>
        <v>3655.1</v>
      </c>
      <c r="E5" s="1">
        <f>IF(分析ダッシュボード!$B$4="全部門",SUMIFS(予算実績データ!$D$2:$D$181,予算実績データ!$A$2:$A$181,$A5,予算実績データ!$C$2:$C$181,"変動費"),SUMIFS(予算実績データ!$D$2:$D$181,予算実績データ!$A$2:$A$181,$A5,予算実績データ!$C$2:$C$181,"変動費",予算実績データ!$B$2:$B$181,分析ダッシュボード!$B$4))+IF(分析ダッシュボード!$B$4="全部門",SUMIFS(予算実績データ!$D$2:$D$181,予算実績データ!$A$2:$A$181,$A5,予算実績データ!$C$2:$C$181,"固定費"),SUMIFS(予算実績データ!$D$2:$D$181,予算実績データ!$A$2:$A$181,$A5,予算実績データ!$C$2:$C$181,"固定費",予算実績データ!$B$2:$B$181,分析ダッシュボード!$B$4))</f>
        <v>2883.2000000000003</v>
      </c>
      <c r="F5" s="1">
        <f>IF($A5&gt;分析ダッシュボード!$F$4,NA(),IF(分析ダッシュボード!$B$4="全部門",SUMIFS(予算実績データ!$E$2:$E$181,予算実績データ!$A$2:$A$181,$A5,予算実績データ!$C$2:$C$181,"変動費"),SUMIFS(予算実績データ!$E$2:$E$181,予算実績データ!$A$2:$A$181,$A5,予算実績データ!$C$2:$C$181,"変動費",予算実績データ!$B$2:$B$181,分析ダッシュボード!$B$4))+IF(分析ダッシュボード!$B$4="全部門",SUMIFS(予算実績データ!$E$2:$E$181,予算実績データ!$A$2:$A$181,$A5,予算実績データ!$C$2:$C$181,"固定費"),SUMIFS(予算実績データ!$E$2:$E$181,予算実績データ!$A$2:$A$181,$A5,予算実績データ!$C$2:$C$181,"固定費",予算実績データ!$B$2:$B$181,分析ダッシュボード!$B$4)))</f>
        <v>2847.3999999999996</v>
      </c>
      <c r="G5" s="1">
        <f>IF(分析ダッシュボード!$B$4="全部門",SUMIFS(予算実績データ!$F$2:$F$181,予算実績データ!$A$2:$A$181,$A5,予算実績データ!$C$2:$C$181,"変動費"),SUMIFS(予算実績データ!$F$2:$F$181,予算実績データ!$A$2:$A$181,$A5,予算実績データ!$C$2:$C$181,"変動費",予算実績データ!$B$2:$B$181,分析ダッシュボード!$B$4))+IF(分析ダッシュボード!$B$4="全部門",SUMIFS(予算実績データ!$F$2:$F$181,予算実績データ!$A$2:$A$181,$A5,予算実績データ!$C$2:$C$181,"固定費"),SUMIFS(予算実績データ!$F$2:$F$181,予算実績データ!$A$2:$A$181,$A5,予算実績データ!$C$2:$C$181,"固定費",予算実績データ!$B$2:$B$181,分析ダッシュボード!$B$4))</f>
        <v>2847.3999999999996</v>
      </c>
      <c r="H5" s="1">
        <f t="shared" si="0"/>
        <v>796.49999999999955</v>
      </c>
      <c r="I5" s="1">
        <f>IF($A5&gt;分析ダッシュボード!$F$4,NA(),C5-F5)</f>
        <v>807.70000000000027</v>
      </c>
      <c r="J5" s="1">
        <f t="shared" si="1"/>
        <v>807.70000000000027</v>
      </c>
    </row>
    <row r="6" spans="1:10">
      <c r="A6">
        <v>5</v>
      </c>
      <c r="B6" s="1">
        <f>IF(分析ダッシュボード!$B$4="全部門",SUMIFS(予算実績データ!$D$2:$D$181,予算実績データ!$A$2:$A$181,$A6,予算実績データ!$C$2:$C$181,"売上高"),SUMIFS(予算実績データ!$D$2:$D$181,予算実績データ!$A$2:$A$181,$A6,予算実績データ!$C$2:$C$181,"売上高",予算実績データ!$B$2:$B$181,分析ダッシュボード!$B$4))</f>
        <v>3802.7000000000003</v>
      </c>
      <c r="C6" s="1">
        <f>IF($A6&gt;分析ダッシュボード!$F$4,NA(),IF(分析ダッシュボード!$B$4="全部門",SUMIFS(予算実績データ!$E$2:$E$181,予算実績データ!$A$2:$A$181,$A6,予算実績データ!$C$2:$C$181,"売上高"),SUMIFS(予算実績データ!$E$2:$E$181,予算実績データ!$A$2:$A$181,$A6,予算実績データ!$C$2:$C$181,"売上高",予算実績データ!$B$2:$B$181,分析ダッシュボード!$B$4)))</f>
        <v>3862.8</v>
      </c>
      <c r="D6" s="1">
        <f>IF(分析ダッシュボード!$B$4="全部門",SUMIFS(予算実績データ!$F$2:$F$181,予算実績データ!$A$2:$A$181,$A6,予算実績データ!$C$2:$C$181,"売上高"),SUMIFS(予算実績データ!$F$2:$F$181,予算実績データ!$A$2:$A$181,$A6,予算実績データ!$C$2:$C$181,"売上高",予算実績データ!$B$2:$B$181,分析ダッシュボード!$B$4))</f>
        <v>3862.8</v>
      </c>
      <c r="E6" s="1">
        <f>IF(分析ダッシュボード!$B$4="全部門",SUMIFS(予算実績データ!$D$2:$D$181,予算実績データ!$A$2:$A$181,$A6,予算実績データ!$C$2:$C$181,"変動費"),SUMIFS(予算実績データ!$D$2:$D$181,予算実績データ!$A$2:$A$181,$A6,予算実績データ!$C$2:$C$181,"変動費",予算実績データ!$B$2:$B$181,分析ダッシュボード!$B$4))+IF(分析ダッシュボード!$B$4="全部門",SUMIFS(予算実績データ!$D$2:$D$181,予算実績データ!$A$2:$A$181,$A6,予算実績データ!$C$2:$C$181,"固定費"),SUMIFS(予算実績データ!$D$2:$D$181,予算実績データ!$A$2:$A$181,$A6,予算実績データ!$C$2:$C$181,"固定費",予算実績データ!$B$2:$B$181,分析ダッシュボード!$B$4))</f>
        <v>2957.3</v>
      </c>
      <c r="F6" s="1">
        <f>IF($A6&gt;分析ダッシュボード!$F$4,NA(),IF(分析ダッシュボード!$B$4="全部門",SUMIFS(予算実績データ!$E$2:$E$181,予算実績データ!$A$2:$A$181,$A6,予算実績データ!$C$2:$C$181,"変動費"),SUMIFS(予算実績データ!$E$2:$E$181,予算実績データ!$A$2:$A$181,$A6,予算実績データ!$C$2:$C$181,"変動費",予算実績データ!$B$2:$B$181,分析ダッシュボード!$B$4))+IF(分析ダッシュボード!$B$4="全部門",SUMIFS(予算実績データ!$E$2:$E$181,予算実績データ!$A$2:$A$181,$A6,予算実績データ!$C$2:$C$181,"固定費"),SUMIFS(予算実績データ!$E$2:$E$181,予算実績データ!$A$2:$A$181,$A6,予算実績データ!$C$2:$C$181,"固定費",予算実績データ!$B$2:$B$181,分析ダッシュボード!$B$4)))</f>
        <v>2987.4000000000005</v>
      </c>
      <c r="G6" s="1">
        <f>IF(分析ダッシュボード!$B$4="全部門",SUMIFS(予算実績データ!$F$2:$F$181,予算実績データ!$A$2:$A$181,$A6,予算実績データ!$C$2:$C$181,"変動費"),SUMIFS(予算実績データ!$F$2:$F$181,予算実績データ!$A$2:$A$181,$A6,予算実績データ!$C$2:$C$181,"変動費",予算実績データ!$B$2:$B$181,分析ダッシュボード!$B$4))+IF(分析ダッシュボード!$B$4="全部門",SUMIFS(予算実績データ!$F$2:$F$181,予算実績データ!$A$2:$A$181,$A6,予算実績データ!$C$2:$C$181,"固定費"),SUMIFS(予算実績データ!$F$2:$F$181,予算実績データ!$A$2:$A$181,$A6,予算実績データ!$C$2:$C$181,"固定費",予算実績データ!$B$2:$B$181,分析ダッシュボード!$B$4))</f>
        <v>2987.4000000000005</v>
      </c>
      <c r="H6" s="1">
        <f t="shared" si="0"/>
        <v>845.40000000000009</v>
      </c>
      <c r="I6" s="1">
        <f>IF($A6&gt;分析ダッシュボード!$F$4,NA(),C6-F6)</f>
        <v>875.39999999999964</v>
      </c>
      <c r="J6" s="1">
        <f t="shared" si="1"/>
        <v>875.39999999999964</v>
      </c>
    </row>
    <row r="7" spans="1:10">
      <c r="A7">
        <v>6</v>
      </c>
      <c r="B7" s="1">
        <f>IF(分析ダッシュボード!$B$4="全部門",SUMIFS(予算実績データ!$D$2:$D$181,予算実績データ!$A$2:$A$181,$A7,予算実績データ!$C$2:$C$181,"売上高"),SUMIFS(予算実績データ!$D$2:$D$181,予算実績データ!$A$2:$A$181,$A7,予算実績データ!$C$2:$C$181,"売上高",予算実績データ!$B$2:$B$181,分析ダッシュボード!$B$4))</f>
        <v>3864.5</v>
      </c>
      <c r="C7" s="1">
        <f>IF($A7&gt;分析ダッシュボード!$F$4,NA(),IF(分析ダッシュボード!$B$4="全部門",SUMIFS(予算実績データ!$E$2:$E$181,予算実績データ!$A$2:$A$181,$A7,予算実績データ!$C$2:$C$181,"売上高"),SUMIFS(予算実績データ!$E$2:$E$181,予算実績データ!$A$2:$A$181,$A7,予算実績データ!$C$2:$C$181,"売上高",予算実績データ!$B$2:$B$181,分析ダッシュボード!$B$4)))</f>
        <v>3789</v>
      </c>
      <c r="D7" s="1">
        <f>IF(分析ダッシュボード!$B$4="全部門",SUMIFS(予算実績データ!$F$2:$F$181,予算実績データ!$A$2:$A$181,$A7,予算実績データ!$C$2:$C$181,"売上高"),SUMIFS(予算実績データ!$F$2:$F$181,予算実績データ!$A$2:$A$181,$A7,予算実績データ!$C$2:$C$181,"売上高",予算実績データ!$B$2:$B$181,分析ダッシュボード!$B$4))</f>
        <v>3789</v>
      </c>
      <c r="E7" s="1">
        <f>IF(分析ダッシュボード!$B$4="全部門",SUMIFS(予算実績データ!$D$2:$D$181,予算実績データ!$A$2:$A$181,$A7,予算実績データ!$C$2:$C$181,"変動費"),SUMIFS(予算実績データ!$D$2:$D$181,予算実績データ!$A$2:$A$181,$A7,予算実績データ!$C$2:$C$181,"変動費",予算実績データ!$B$2:$B$181,分析ダッシュボード!$B$4))+IF(分析ダッシュボード!$B$4="全部門",SUMIFS(予算実績データ!$D$2:$D$181,予算実績データ!$A$2:$A$181,$A7,予算実績データ!$C$2:$C$181,"固定費"),SUMIFS(予算実績データ!$D$2:$D$181,予算実績データ!$A$2:$A$181,$A7,予算実績データ!$C$2:$C$181,"固定費",予算実績データ!$B$2:$B$181,分析ダッシュボード!$B$4))</f>
        <v>2996.1</v>
      </c>
      <c r="F7" s="1">
        <f>IF($A7&gt;分析ダッシュボード!$F$4,NA(),IF(分析ダッシュボード!$B$4="全部門",SUMIFS(予算実績データ!$E$2:$E$181,予算実績データ!$A$2:$A$181,$A7,予算実績データ!$C$2:$C$181,"変動費"),SUMIFS(予算実績データ!$E$2:$E$181,予算実績データ!$A$2:$A$181,$A7,予算実績データ!$C$2:$C$181,"変動費",予算実績データ!$B$2:$B$181,分析ダッシュボード!$B$4))+IF(分析ダッシュボード!$B$4="全部門",SUMIFS(予算実績データ!$E$2:$E$181,予算実績データ!$A$2:$A$181,$A7,予算実績データ!$C$2:$C$181,"固定費"),SUMIFS(予算実績データ!$E$2:$E$181,予算実績データ!$A$2:$A$181,$A7,予算実績データ!$C$2:$C$181,"固定費",予算実績データ!$B$2:$B$181,分析ダッシュボード!$B$4)))</f>
        <v>3031.0000000000005</v>
      </c>
      <c r="G7" s="1">
        <f>IF(分析ダッシュボード!$B$4="全部門",SUMIFS(予算実績データ!$F$2:$F$181,予算実績データ!$A$2:$A$181,$A7,予算実績データ!$C$2:$C$181,"変動費"),SUMIFS(予算実績データ!$F$2:$F$181,予算実績データ!$A$2:$A$181,$A7,予算実績データ!$C$2:$C$181,"変動費",予算実績データ!$B$2:$B$181,分析ダッシュボード!$B$4))+IF(分析ダッシュボード!$B$4="全部門",SUMIFS(予算実績データ!$F$2:$F$181,予算実績データ!$A$2:$A$181,$A7,予算実績データ!$C$2:$C$181,"固定費"),SUMIFS(予算実績データ!$F$2:$F$181,予算実績データ!$A$2:$A$181,$A7,予算実績データ!$C$2:$C$181,"固定費",予算実績データ!$B$2:$B$181,分析ダッシュボード!$B$4))</f>
        <v>3031.0000000000005</v>
      </c>
      <c r="H7" s="1">
        <f t="shared" si="0"/>
        <v>868.40000000000009</v>
      </c>
      <c r="I7" s="1">
        <f>IF($A7&gt;分析ダッシュボード!$F$4,NA(),C7-F7)</f>
        <v>757.99999999999955</v>
      </c>
      <c r="J7" s="1">
        <f t="shared" si="1"/>
        <v>757.99999999999955</v>
      </c>
    </row>
    <row r="8" spans="1:10">
      <c r="A8">
        <v>7</v>
      </c>
      <c r="B8" s="1">
        <f>IF(分析ダッシュボード!$B$4="全部門",SUMIFS(予算実績データ!$D$2:$D$181,予算実績データ!$A$2:$A$181,$A8,予算実績データ!$C$2:$C$181,"売上高"),SUMIFS(予算実績データ!$D$2:$D$181,予算実績データ!$A$2:$A$181,$A8,予算実績データ!$C$2:$C$181,"売上高",予算実績データ!$B$2:$B$181,分析ダッシュボード!$B$4))</f>
        <v>3854.1</v>
      </c>
      <c r="C8" s="1">
        <f>IF($A8&gt;分析ダッシュボード!$F$4,NA(),IF(分析ダッシュボード!$B$4="全部門",SUMIFS(予算実績データ!$E$2:$E$181,予算実績データ!$A$2:$A$181,$A8,予算実績データ!$C$2:$C$181,"売上高"),SUMIFS(予算実績データ!$E$2:$E$181,予算実績データ!$A$2:$A$181,$A8,予算実績データ!$C$2:$C$181,"売上高",予算実績データ!$B$2:$B$181,分析ダッシュボード!$B$4)))</f>
        <v>3882.4999999999995</v>
      </c>
      <c r="D8" s="1">
        <f>IF(分析ダッシュボード!$B$4="全部門",SUMIFS(予算実績データ!$F$2:$F$181,予算実績データ!$A$2:$A$181,$A8,予算実績データ!$C$2:$C$181,"売上高"),SUMIFS(予算実績データ!$F$2:$F$181,予算実績データ!$A$2:$A$181,$A8,予算実績データ!$C$2:$C$181,"売上高",予算実績データ!$B$2:$B$181,分析ダッシュボード!$B$4))</f>
        <v>3882.4999999999995</v>
      </c>
      <c r="E8" s="1">
        <f>IF(分析ダッシュボード!$B$4="全部門",SUMIFS(予算実績データ!$D$2:$D$181,予算実績データ!$A$2:$A$181,$A8,予算実績データ!$C$2:$C$181,"変動費"),SUMIFS(予算実績データ!$D$2:$D$181,予算実績データ!$A$2:$A$181,$A8,予算実績データ!$C$2:$C$181,"変動費",予算実績データ!$B$2:$B$181,分析ダッシュボード!$B$4))+IF(分析ダッシュボード!$B$4="全部門",SUMIFS(予算実績データ!$D$2:$D$181,予算実績データ!$A$2:$A$181,$A8,予算実績データ!$C$2:$C$181,"固定費"),SUMIFS(予算実績データ!$D$2:$D$181,予算実績データ!$A$2:$A$181,$A8,予算実績データ!$C$2:$C$181,"固定費",予算実績データ!$B$2:$B$181,分析ダッシュボード!$B$4))</f>
        <v>2992.7999999999997</v>
      </c>
      <c r="F8" s="1">
        <f>IF($A8&gt;分析ダッシュボード!$F$4,NA(),IF(分析ダッシュボード!$B$4="全部門",SUMIFS(予算実績データ!$E$2:$E$181,予算実績データ!$A$2:$A$181,$A8,予算実績データ!$C$2:$C$181,"変動費"),SUMIFS(予算実績データ!$E$2:$E$181,予算実績データ!$A$2:$A$181,$A8,予算実績データ!$C$2:$C$181,"変動費",予算実績データ!$B$2:$B$181,分析ダッシュボード!$B$4))+IF(分析ダッシュボード!$B$4="全部門",SUMIFS(予算実績データ!$E$2:$E$181,予算実績データ!$A$2:$A$181,$A8,予算実績データ!$C$2:$C$181,"固定費"),SUMIFS(予算実績データ!$E$2:$E$181,予算実績データ!$A$2:$A$181,$A8,予算実績データ!$C$2:$C$181,"固定費",予算実績データ!$B$2:$B$181,分析ダッシュボード!$B$4)))</f>
        <v>2992.8</v>
      </c>
      <c r="G8" s="1">
        <f>IF(分析ダッシュボード!$B$4="全部門",SUMIFS(予算実績データ!$F$2:$F$181,予算実績データ!$A$2:$A$181,$A8,予算実績データ!$C$2:$C$181,"変動費"),SUMIFS(予算実績データ!$F$2:$F$181,予算実績データ!$A$2:$A$181,$A8,予算実績データ!$C$2:$C$181,"変動費",予算実績データ!$B$2:$B$181,分析ダッシュボード!$B$4))+IF(分析ダッシュボード!$B$4="全部門",SUMIFS(予算実績データ!$F$2:$F$181,予算実績データ!$A$2:$A$181,$A8,予算実績データ!$C$2:$C$181,"固定費"),SUMIFS(予算実績データ!$F$2:$F$181,予算実績データ!$A$2:$A$181,$A8,予算実績データ!$C$2:$C$181,"固定費",予算実績データ!$B$2:$B$181,分析ダッシュボード!$B$4))</f>
        <v>2992.8</v>
      </c>
      <c r="H8" s="1">
        <f t="shared" si="0"/>
        <v>861.30000000000018</v>
      </c>
      <c r="I8" s="1">
        <f>IF($A8&gt;分析ダッシュボード!$F$4,NA(),C8-F8)</f>
        <v>889.69999999999936</v>
      </c>
      <c r="J8" s="1">
        <f t="shared" si="1"/>
        <v>889.69999999999936</v>
      </c>
    </row>
    <row r="9" spans="1:10">
      <c r="A9">
        <v>8</v>
      </c>
      <c r="B9" s="1">
        <f>IF(分析ダッシュボード!$B$4="全部門",SUMIFS(予算実績データ!$D$2:$D$181,予算実績データ!$A$2:$A$181,$A9,予算実績データ!$C$2:$C$181,"売上高"),SUMIFS(予算実績データ!$D$2:$D$181,予算実績データ!$A$2:$A$181,$A9,予算実績データ!$C$2:$C$181,"売上高",予算実績データ!$B$2:$B$181,分析ダッシュボード!$B$4))</f>
        <v>3779.8999999999996</v>
      </c>
      <c r="C9" s="1">
        <f>IF($A9&gt;分析ダッシュボード!$F$4,NA(),IF(分析ダッシュボード!$B$4="全部門",SUMIFS(予算実績データ!$E$2:$E$181,予算実績データ!$A$2:$A$181,$A9,予算実績データ!$C$2:$C$181,"売上高"),SUMIFS(予算実績データ!$E$2:$E$181,予算実績データ!$A$2:$A$181,$A9,予算実績データ!$C$2:$C$181,"売上高",予算実績データ!$B$2:$B$181,分析ダッシュボード!$B$4)))</f>
        <v>3813.4999999999995</v>
      </c>
      <c r="D9" s="1">
        <f>IF(分析ダッシュボード!$B$4="全部門",SUMIFS(予算実績データ!$F$2:$F$181,予算実績データ!$A$2:$A$181,$A9,予算実績データ!$C$2:$C$181,"売上高"),SUMIFS(予算実績データ!$F$2:$F$181,予算実績データ!$A$2:$A$181,$A9,予算実績データ!$C$2:$C$181,"売上高",予算実績データ!$B$2:$B$181,分析ダッシュボード!$B$4))</f>
        <v>3813.4999999999995</v>
      </c>
      <c r="E9" s="1">
        <f>IF(分析ダッシュボード!$B$4="全部門",SUMIFS(予算実績データ!$D$2:$D$181,予算実績データ!$A$2:$A$181,$A9,予算実績データ!$C$2:$C$181,"変動費"),SUMIFS(予算実績データ!$D$2:$D$181,予算実績データ!$A$2:$A$181,$A9,予算実績データ!$C$2:$C$181,"変動費",予算実績データ!$B$2:$B$181,分析ダッシュボード!$B$4))+IF(分析ダッシュボード!$B$4="全部門",SUMIFS(予算実績データ!$D$2:$D$181,予算実績データ!$A$2:$A$181,$A9,予算実績データ!$C$2:$C$181,"固定費"),SUMIFS(予算実績データ!$D$2:$D$181,予算実績データ!$A$2:$A$181,$A9,予算実績データ!$C$2:$C$181,"固定費",予算実績データ!$B$2:$B$181,分析ダッシュボード!$B$4))</f>
        <v>2953</v>
      </c>
      <c r="F9" s="1">
        <f>IF($A9&gt;分析ダッシュボード!$F$4,NA(),IF(分析ダッシュボード!$B$4="全部門",SUMIFS(予算実績データ!$E$2:$E$181,予算実績データ!$A$2:$A$181,$A9,予算実績データ!$C$2:$C$181,"変動費"),SUMIFS(予算実績データ!$E$2:$E$181,予算実績データ!$A$2:$A$181,$A9,予算実績データ!$C$2:$C$181,"変動費",予算実績データ!$B$2:$B$181,分析ダッシュボード!$B$4))+IF(分析ダッシュボード!$B$4="全部門",SUMIFS(予算実績データ!$E$2:$E$181,予算実績データ!$A$2:$A$181,$A9,予算実績データ!$C$2:$C$181,"固定費"),SUMIFS(予算実績データ!$E$2:$E$181,予算実績データ!$A$2:$A$181,$A9,予算実績データ!$C$2:$C$181,"固定費",予算実績データ!$B$2:$B$181,分析ダッシュボード!$B$4)))</f>
        <v>2995.5</v>
      </c>
      <c r="G9" s="1">
        <f>IF(分析ダッシュボード!$B$4="全部門",SUMIFS(予算実績データ!$F$2:$F$181,予算実績データ!$A$2:$A$181,$A9,予算実績データ!$C$2:$C$181,"変動費"),SUMIFS(予算実績データ!$F$2:$F$181,予算実績データ!$A$2:$A$181,$A9,予算実績データ!$C$2:$C$181,"変動費",予算実績データ!$B$2:$B$181,分析ダッシュボード!$B$4))+IF(分析ダッシュボード!$B$4="全部門",SUMIFS(予算実績データ!$F$2:$F$181,予算実績データ!$A$2:$A$181,$A9,予算実績データ!$C$2:$C$181,"固定費"),SUMIFS(予算実績データ!$F$2:$F$181,予算実績データ!$A$2:$A$181,$A9,予算実績データ!$C$2:$C$181,"固定費",予算実績データ!$B$2:$B$181,分析ダッシュボード!$B$4))</f>
        <v>2995.5</v>
      </c>
      <c r="H9" s="1">
        <f t="shared" si="0"/>
        <v>826.89999999999964</v>
      </c>
      <c r="I9" s="1">
        <f>IF($A9&gt;分析ダッシュボード!$F$4,NA(),C9-F9)</f>
        <v>817.99999999999955</v>
      </c>
      <c r="J9" s="1">
        <f t="shared" si="1"/>
        <v>817.99999999999955</v>
      </c>
    </row>
    <row r="10" spans="1:10">
      <c r="A10">
        <v>9</v>
      </c>
      <c r="B10" s="1">
        <f>IF(分析ダッシュボード!$B$4="全部門",SUMIFS(予算実績データ!$D$2:$D$181,予算実績データ!$A$2:$A$181,$A10,予算実績データ!$C$2:$C$181,"売上高"),SUMIFS(予算実績データ!$D$2:$D$181,予算実績データ!$A$2:$A$181,$A10,予算実績データ!$C$2:$C$181,"売上高",予算実績データ!$B$2:$B$181,分析ダッシュボード!$B$4))</f>
        <v>3667.4</v>
      </c>
      <c r="C10" s="1">
        <f>IF($A10&gt;分析ダッシュボード!$F$4,NA(),IF(分析ダッシュボード!$B$4="全部門",SUMIFS(予算実績データ!$E$2:$E$181,予算実績データ!$A$2:$A$181,$A10,予算実績データ!$C$2:$C$181,"売上高"),SUMIFS(予算実績データ!$E$2:$E$181,予算実績データ!$A$2:$A$181,$A10,予算実績データ!$C$2:$C$181,"売上高",予算実績データ!$B$2:$B$181,分析ダッシュボード!$B$4)))</f>
        <v>3705.8</v>
      </c>
      <c r="D10" s="1">
        <f>IF(分析ダッシュボード!$B$4="全部門",SUMIFS(予算実績データ!$F$2:$F$181,予算実績データ!$A$2:$A$181,$A10,予算実績データ!$C$2:$C$181,"売上高"),SUMIFS(予算実績データ!$F$2:$F$181,予算実績データ!$A$2:$A$181,$A10,予算実績データ!$C$2:$C$181,"売上高",予算実績データ!$B$2:$B$181,分析ダッシュボード!$B$4))</f>
        <v>3705.8</v>
      </c>
      <c r="E10" s="1">
        <f>IF(分析ダッシュボード!$B$4="全部門",SUMIFS(予算実績データ!$D$2:$D$181,予算実績データ!$A$2:$A$181,$A10,予算実績データ!$C$2:$C$181,"変動費"),SUMIFS(予算実績データ!$D$2:$D$181,予算実績データ!$A$2:$A$181,$A10,予算実績データ!$C$2:$C$181,"変動費",予算実績データ!$B$2:$B$181,分析ダッシュボード!$B$4))+IF(分析ダッシュボード!$B$4="全部門",SUMIFS(予算実績データ!$D$2:$D$181,予算実績データ!$A$2:$A$181,$A10,予算実績データ!$C$2:$C$181,"固定費"),SUMIFS(予算実績データ!$D$2:$D$181,予算実績データ!$A$2:$A$181,$A10,予算実績データ!$C$2:$C$181,"固定費",予算実績データ!$B$2:$B$181,分析ダッシュボード!$B$4))</f>
        <v>2891.2</v>
      </c>
      <c r="F10" s="1">
        <f>IF($A10&gt;分析ダッシュボード!$F$4,NA(),IF(分析ダッシュボード!$B$4="全部門",SUMIFS(予算実績データ!$E$2:$E$181,予算実績データ!$A$2:$A$181,$A10,予算実績データ!$C$2:$C$181,"変動費"),SUMIFS(予算実績データ!$E$2:$E$181,予算実績データ!$A$2:$A$181,$A10,予算実績データ!$C$2:$C$181,"変動費",予算実績データ!$B$2:$B$181,分析ダッシュボード!$B$4))+IF(分析ダッシュボード!$B$4="全部門",SUMIFS(予算実績データ!$E$2:$E$181,予算実績データ!$A$2:$A$181,$A10,予算実績データ!$C$2:$C$181,"固定費"),SUMIFS(予算実績データ!$E$2:$E$181,予算実績データ!$A$2:$A$181,$A10,予算実績データ!$C$2:$C$181,"固定費",予算実績データ!$B$2:$B$181,分析ダッシュボード!$B$4)))</f>
        <v>2911</v>
      </c>
      <c r="G10" s="1">
        <f>IF(分析ダッシュボード!$B$4="全部門",SUMIFS(予算実績データ!$F$2:$F$181,予算実績データ!$A$2:$A$181,$A10,予算実績データ!$C$2:$C$181,"変動費"),SUMIFS(予算実績データ!$F$2:$F$181,予算実績データ!$A$2:$A$181,$A10,予算実績データ!$C$2:$C$181,"変動費",予算実績データ!$B$2:$B$181,分析ダッシュボード!$B$4))+IF(分析ダッシュボード!$B$4="全部門",SUMIFS(予算実績データ!$F$2:$F$181,予算実績データ!$A$2:$A$181,$A10,予算実績データ!$C$2:$C$181,"固定費"),SUMIFS(予算実績データ!$F$2:$F$181,予算実績データ!$A$2:$A$181,$A10,予算実績データ!$C$2:$C$181,"固定費",予算実績データ!$B$2:$B$181,分析ダッシュボード!$B$4))</f>
        <v>2911</v>
      </c>
      <c r="H10" s="1">
        <f t="shared" si="0"/>
        <v>776.20000000000027</v>
      </c>
      <c r="I10" s="1">
        <f>IF($A10&gt;分析ダッシュボード!$F$4,NA(),C10-F10)</f>
        <v>794.80000000000018</v>
      </c>
      <c r="J10" s="1">
        <f t="shared" si="1"/>
        <v>794.80000000000018</v>
      </c>
    </row>
    <row r="11" spans="1:10">
      <c r="A11">
        <v>10</v>
      </c>
      <c r="B11" s="1">
        <f>IF(分析ダッシュボード!$B$4="全部門",SUMIFS(予算実績データ!$D$2:$D$181,予算実績データ!$A$2:$A$181,$A11,予算実績データ!$C$2:$C$181,"売上高"),SUMIFS(予算実績データ!$D$2:$D$181,予算実績データ!$A$2:$A$181,$A11,予算実績データ!$C$2:$C$181,"売上高",予算実績データ!$B$2:$B$181,分析ダッシュボード!$B$4))</f>
        <v>3553.1</v>
      </c>
      <c r="C11" s="1" t="e">
        <f>IF($A11&gt;分析ダッシュボード!$F$4,NA(),IF(分析ダッシュボード!$B$4="全部門",SUMIFS(予算実績データ!$E$2:$E$181,予算実績データ!$A$2:$A$181,$A11,予算実績データ!$C$2:$C$181,"売上高"),SUMIFS(予算実績データ!$E$2:$E$181,予算実績データ!$A$2:$A$181,$A11,予算実績データ!$C$2:$C$181,"売上高",予算実績データ!$B$2:$B$181,分析ダッシュボード!$B$4)))</f>
        <v>#N/A</v>
      </c>
      <c r="D11" s="1">
        <f>IF(分析ダッシュボード!$B$4="全部門",SUMIFS(予算実績データ!$F$2:$F$181,予算実績データ!$A$2:$A$181,$A11,予算実績データ!$C$2:$C$181,"売上高"),SUMIFS(予算実績データ!$F$2:$F$181,予算実績データ!$A$2:$A$181,$A11,予算実績データ!$C$2:$C$181,"売上高",予算実績データ!$B$2:$B$181,分析ダッシュボード!$B$4))</f>
        <v>3553.1</v>
      </c>
      <c r="E11" s="1">
        <f>IF(分析ダッシュボード!$B$4="全部門",SUMIFS(予算実績データ!$D$2:$D$181,予算実績データ!$A$2:$A$181,$A11,予算実績データ!$C$2:$C$181,"変動費"),SUMIFS(予算実績データ!$D$2:$D$181,予算実績データ!$A$2:$A$181,$A11,予算実績データ!$C$2:$C$181,"変動費",予算実績データ!$B$2:$B$181,分析ダッシュボード!$B$4))+IF(分析ダッシュボード!$B$4="全部門",SUMIFS(予算実績データ!$D$2:$D$181,予算実績データ!$A$2:$A$181,$A11,予算実績データ!$C$2:$C$181,"固定費"),SUMIFS(予算実績データ!$D$2:$D$181,予算実績データ!$A$2:$A$181,$A11,予算実績データ!$C$2:$C$181,"固定費",予算実績データ!$B$2:$B$181,分析ダッシュボード!$B$4))</f>
        <v>2828.3999999999996</v>
      </c>
      <c r="F11" s="1" t="e">
        <f>IF($A11&gt;分析ダッシュボード!$F$4,NA(),IF(分析ダッシュボード!$B$4="全部門",SUMIFS(予算実績データ!$E$2:$E$181,予算実績データ!$A$2:$A$181,$A11,予算実績データ!$C$2:$C$181,"変動費"),SUMIFS(予算実績データ!$E$2:$E$181,予算実績データ!$A$2:$A$181,$A11,予算実績データ!$C$2:$C$181,"変動費",予算実績データ!$B$2:$B$181,分析ダッシュボード!$B$4))+IF(分析ダッシュボード!$B$4="全部門",SUMIFS(予算実績データ!$E$2:$E$181,予算実績データ!$A$2:$A$181,$A11,予算実績データ!$C$2:$C$181,"固定費"),SUMIFS(予算実績データ!$E$2:$E$181,予算実績データ!$A$2:$A$181,$A11,予算実績データ!$C$2:$C$181,"固定費",予算実績データ!$B$2:$B$181,分析ダッシュボード!$B$4)))</f>
        <v>#N/A</v>
      </c>
      <c r="G11" s="1">
        <f>IF(分析ダッシュボード!$B$4="全部門",SUMIFS(予算実績データ!$F$2:$F$181,予算実績データ!$A$2:$A$181,$A11,予算実績データ!$C$2:$C$181,"変動費"),SUMIFS(予算実績データ!$F$2:$F$181,予算実績データ!$A$2:$A$181,$A11,予算実績データ!$C$2:$C$181,"変動費",予算実績データ!$B$2:$B$181,分析ダッシュボード!$B$4))+IF(分析ダッシュボード!$B$4="全部門",SUMIFS(予算実績データ!$F$2:$F$181,予算実績データ!$A$2:$A$181,$A11,予算実績データ!$C$2:$C$181,"固定費"),SUMIFS(予算実績データ!$F$2:$F$181,予算実績データ!$A$2:$A$181,$A11,予算実績データ!$C$2:$C$181,"固定費",予算実績データ!$B$2:$B$181,分析ダッシュボード!$B$4))</f>
        <v>2828.3999999999996</v>
      </c>
      <c r="H11" s="1">
        <f t="shared" si="0"/>
        <v>724.70000000000027</v>
      </c>
      <c r="I11" s="1" t="e">
        <f>IF($A11&gt;分析ダッシュボード!$F$4,NA(),C11-F11)</f>
        <v>#N/A</v>
      </c>
      <c r="J11" s="1">
        <f t="shared" si="1"/>
        <v>724.70000000000027</v>
      </c>
    </row>
    <row r="12" spans="1:10">
      <c r="A12">
        <v>11</v>
      </c>
      <c r="B12" s="1">
        <f>IF(分析ダッシュボード!$B$4="全部門",SUMIFS(予算実績データ!$D$2:$D$181,予算実績データ!$A$2:$A$181,$A12,予算実績データ!$C$2:$C$181,"売上高"),SUMIFS(予算実績データ!$D$2:$D$181,予算実績データ!$A$2:$A$181,$A12,予算実績データ!$C$2:$C$181,"売上高",予算実績データ!$B$2:$B$181,分析ダッシュボード!$B$4))</f>
        <v>3474.4</v>
      </c>
      <c r="C12" s="1" t="e">
        <f>IF($A12&gt;分析ダッシュボード!$F$4,NA(),IF(分析ダッシュボード!$B$4="全部門",SUMIFS(予算実績データ!$E$2:$E$181,予算実績データ!$A$2:$A$181,$A12,予算実績データ!$C$2:$C$181,"売上高"),SUMIFS(予算実績データ!$E$2:$E$181,予算実績データ!$A$2:$A$181,$A12,予算実績データ!$C$2:$C$181,"売上高",予算実績データ!$B$2:$B$181,分析ダッシュボード!$B$4)))</f>
        <v>#N/A</v>
      </c>
      <c r="D12" s="1">
        <f>IF(分析ダッシュボード!$B$4="全部門",SUMIFS(予算実績データ!$F$2:$F$181,予算実績データ!$A$2:$A$181,$A12,予算実績データ!$C$2:$C$181,"売上高"),SUMIFS(予算実績データ!$F$2:$F$181,予算実績データ!$A$2:$A$181,$A12,予算実績データ!$C$2:$C$181,"売上高",予算実績データ!$B$2:$B$181,分析ダッシュボード!$B$4))</f>
        <v>3474.4</v>
      </c>
      <c r="E12" s="1">
        <f>IF(分析ダッシュボード!$B$4="全部門",SUMIFS(予算実績データ!$D$2:$D$181,予算実績データ!$A$2:$A$181,$A12,予算実績データ!$C$2:$C$181,"変動費"),SUMIFS(予算実績データ!$D$2:$D$181,予算実績データ!$A$2:$A$181,$A12,予算実績データ!$C$2:$C$181,"変動費",予算実績データ!$B$2:$B$181,分析ダッシュボード!$B$4))+IF(分析ダッシュボード!$B$4="全部門",SUMIFS(予算実績データ!$D$2:$D$181,予算実績データ!$A$2:$A$181,$A12,予算実績データ!$C$2:$C$181,"固定費"),SUMIFS(予算実績データ!$D$2:$D$181,予算実績データ!$A$2:$A$181,$A12,予算実績データ!$C$2:$C$181,"固定費",予算実績データ!$B$2:$B$181,分析ダッシュボード!$B$4))</f>
        <v>2786.2</v>
      </c>
      <c r="F12" s="1" t="e">
        <f>IF($A12&gt;分析ダッシュボード!$F$4,NA(),IF(分析ダッシュボード!$B$4="全部門",SUMIFS(予算実績データ!$E$2:$E$181,予算実績データ!$A$2:$A$181,$A12,予算実績データ!$C$2:$C$181,"変動費"),SUMIFS(予算実績データ!$E$2:$E$181,予算実績データ!$A$2:$A$181,$A12,予算実績データ!$C$2:$C$181,"変動費",予算実績データ!$B$2:$B$181,分析ダッシュボード!$B$4))+IF(分析ダッシュボード!$B$4="全部門",SUMIFS(予算実績データ!$E$2:$E$181,予算実績データ!$A$2:$A$181,$A12,予算実績データ!$C$2:$C$181,"固定費"),SUMIFS(予算実績データ!$E$2:$E$181,予算実績データ!$A$2:$A$181,$A12,予算実績データ!$C$2:$C$181,"固定費",予算実績データ!$B$2:$B$181,分析ダッシュボード!$B$4)))</f>
        <v>#N/A</v>
      </c>
      <c r="G12" s="1">
        <f>IF(分析ダッシュボード!$B$4="全部門",SUMIFS(予算実績データ!$F$2:$F$181,予算実績データ!$A$2:$A$181,$A12,予算実績データ!$C$2:$C$181,"変動費"),SUMIFS(予算実績データ!$F$2:$F$181,予算実績データ!$A$2:$A$181,$A12,予算実績データ!$C$2:$C$181,"変動費",予算実績データ!$B$2:$B$181,分析ダッシュボード!$B$4))+IF(分析ダッシュボード!$B$4="全部門",SUMIFS(予算実績データ!$F$2:$F$181,予算実績データ!$A$2:$A$181,$A12,予算実績データ!$C$2:$C$181,"固定費"),SUMIFS(予算実績データ!$F$2:$F$181,予算実績データ!$A$2:$A$181,$A12,予算実績データ!$C$2:$C$181,"固定費",予算実績データ!$B$2:$B$181,分析ダッシュボード!$B$4))</f>
        <v>2786.2</v>
      </c>
      <c r="H12" s="1">
        <f t="shared" si="0"/>
        <v>688.20000000000027</v>
      </c>
      <c r="I12" s="1" t="e">
        <f>IF($A12&gt;分析ダッシュボード!$F$4,NA(),C12-F12)</f>
        <v>#N/A</v>
      </c>
      <c r="J12" s="1">
        <f t="shared" si="1"/>
        <v>688.20000000000027</v>
      </c>
    </row>
    <row r="13" spans="1:10">
      <c r="A13">
        <v>12</v>
      </c>
      <c r="B13" s="1">
        <f>IF(分析ダッシュボード!$B$4="全部門",SUMIFS(予算実績データ!$D$2:$D$181,予算実績データ!$A$2:$A$181,$A13,予算実績データ!$C$2:$C$181,"売上高"),SUMIFS(予算実績データ!$D$2:$D$181,予算実績データ!$A$2:$A$181,$A13,予算実績データ!$C$2:$C$181,"売上高",予算実績データ!$B$2:$B$181,分析ダッシュボード!$B$4))</f>
        <v>3459.3000000000006</v>
      </c>
      <c r="C13" s="1" t="e">
        <f>IF($A13&gt;分析ダッシュボード!$F$4,NA(),IF(分析ダッシュボード!$B$4="全部門",SUMIFS(予算実績データ!$E$2:$E$181,予算実績データ!$A$2:$A$181,$A13,予算実績データ!$C$2:$C$181,"売上高"),SUMIFS(予算実績データ!$E$2:$E$181,予算実績データ!$A$2:$A$181,$A13,予算実績データ!$C$2:$C$181,"売上高",予算実績データ!$B$2:$B$181,分析ダッシュボード!$B$4)))</f>
        <v>#N/A</v>
      </c>
      <c r="D13" s="1">
        <f>IF(分析ダッシュボード!$B$4="全部門",SUMIFS(予算実績データ!$F$2:$F$181,予算実績データ!$A$2:$A$181,$A13,予算実績データ!$C$2:$C$181,"売上高"),SUMIFS(予算実績データ!$F$2:$F$181,予算実績データ!$A$2:$A$181,$A13,予算実績データ!$C$2:$C$181,"売上高",予算実績データ!$B$2:$B$181,分析ダッシュボード!$B$4))</f>
        <v>3459.3000000000006</v>
      </c>
      <c r="E13" s="1">
        <f>IF(分析ダッシュボード!$B$4="全部門",SUMIFS(予算実績データ!$D$2:$D$181,予算実績データ!$A$2:$A$181,$A13,予算実績データ!$C$2:$C$181,"変動費"),SUMIFS(予算実績データ!$D$2:$D$181,予算実績データ!$A$2:$A$181,$A13,予算実績データ!$C$2:$C$181,"変動費",予算実績データ!$B$2:$B$181,分析ダッシュボード!$B$4))+IF(分析ダッシュボード!$B$4="全部門",SUMIFS(予算実績データ!$D$2:$D$181,予算実績データ!$A$2:$A$181,$A13,予算実績データ!$C$2:$C$181,"固定費"),SUMIFS(予算実績データ!$D$2:$D$181,予算実績データ!$A$2:$A$181,$A13,予算実績データ!$C$2:$C$181,"固定費",予算実績データ!$B$2:$B$181,分析ダッシュボード!$B$4))</f>
        <v>2780.6000000000004</v>
      </c>
      <c r="F13" s="1" t="e">
        <f>IF($A13&gt;分析ダッシュボード!$F$4,NA(),IF(分析ダッシュボード!$B$4="全部門",SUMIFS(予算実績データ!$E$2:$E$181,予算実績データ!$A$2:$A$181,$A13,予算実績データ!$C$2:$C$181,"変動費"),SUMIFS(予算実績データ!$E$2:$E$181,予算実績データ!$A$2:$A$181,$A13,予算実績データ!$C$2:$C$181,"変動費",予算実績データ!$B$2:$B$181,分析ダッシュボード!$B$4))+IF(分析ダッシュボード!$B$4="全部門",SUMIFS(予算実績データ!$E$2:$E$181,予算実績データ!$A$2:$A$181,$A13,予算実績データ!$C$2:$C$181,"固定費"),SUMIFS(予算実績データ!$E$2:$E$181,予算実績データ!$A$2:$A$181,$A13,予算実績データ!$C$2:$C$181,"固定費",予算実績データ!$B$2:$B$181,分析ダッシュボード!$B$4)))</f>
        <v>#N/A</v>
      </c>
      <c r="G13" s="1">
        <f>IF(分析ダッシュボード!$B$4="全部門",SUMIFS(予算実績データ!$F$2:$F$181,予算実績データ!$A$2:$A$181,$A13,予算実績データ!$C$2:$C$181,"変動費"),SUMIFS(予算実績データ!$F$2:$F$181,予算実績データ!$A$2:$A$181,$A13,予算実績データ!$C$2:$C$181,"変動費",予算実績データ!$B$2:$B$181,分析ダッシュボード!$B$4))+IF(分析ダッシュボード!$B$4="全部門",SUMIFS(予算実績データ!$F$2:$F$181,予算実績データ!$A$2:$A$181,$A13,予算実績データ!$C$2:$C$181,"固定費"),SUMIFS(予算実績データ!$F$2:$F$181,予算実績データ!$A$2:$A$181,$A13,予算実績データ!$C$2:$C$181,"固定費",予算実績データ!$B$2:$B$181,分析ダッシュボード!$B$4))</f>
        <v>2780.6000000000004</v>
      </c>
      <c r="H13" s="1">
        <f t="shared" si="0"/>
        <v>678.70000000000027</v>
      </c>
      <c r="I13" s="1" t="e">
        <f>IF($A13&gt;分析ダッシュボード!$F$4,NA(),C13-F13)</f>
        <v>#N/A</v>
      </c>
      <c r="J13" s="1">
        <f t="shared" si="1"/>
        <v>678.70000000000027</v>
      </c>
    </row>
  </sheetData>
  <phoneticPr fontId="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分析ダッシュボード</vt:lpstr>
      <vt:lpstr>予算実績データ</vt:lpstr>
      <vt:lpstr>月次集計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2026-10-27T11:40:13Z</dcterms:modified>
</cp:coreProperties>
</file>