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ダウンロード\"/>
    </mc:Choice>
  </mc:AlternateContent>
  <xr:revisionPtr revIDLastSave="0" documentId="13_ncr:1_{3000EB6C-42A2-4A0B-9238-DF60CE90C3A6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分析ダッシュボード" sheetId="2" r:id="rId1"/>
    <sheet name="差異集計" sheetId="3" r:id="rId2"/>
    <sheet name="材料費" sheetId="4" r:id="rId3"/>
    <sheet name="労務費" sheetId="5" r:id="rId4"/>
    <sheet name="製造間接費" sheetId="6" r:id="rId5"/>
    <sheet name="設定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0" i="6" l="1"/>
  <c r="G40" i="6"/>
  <c r="I39" i="6"/>
  <c r="H39" i="3" s="1"/>
  <c r="H39" i="6"/>
  <c r="J39" i="6" s="1"/>
  <c r="K39" i="6" s="1"/>
  <c r="G39" i="6"/>
  <c r="I38" i="6"/>
  <c r="J38" i="6" s="1"/>
  <c r="K38" i="6" s="1"/>
  <c r="H38" i="6"/>
  <c r="G38" i="6"/>
  <c r="I37" i="6"/>
  <c r="H37" i="3" s="1"/>
  <c r="H37" i="6"/>
  <c r="J37" i="6" s="1"/>
  <c r="G37" i="6"/>
  <c r="H36" i="6"/>
  <c r="G36" i="6"/>
  <c r="I36" i="6" s="1"/>
  <c r="J35" i="6"/>
  <c r="K35" i="6" s="1"/>
  <c r="I35" i="6"/>
  <c r="H35" i="6"/>
  <c r="G35" i="6"/>
  <c r="I34" i="6"/>
  <c r="H34" i="6"/>
  <c r="J34" i="6" s="1"/>
  <c r="G34" i="6"/>
  <c r="K33" i="6"/>
  <c r="J33" i="6"/>
  <c r="I33" i="6"/>
  <c r="H33" i="6"/>
  <c r="G33" i="6"/>
  <c r="H32" i="6"/>
  <c r="G32" i="6"/>
  <c r="I32" i="6" s="1"/>
  <c r="H32" i="3" s="1"/>
  <c r="D29" i="2" s="1"/>
  <c r="H31" i="6"/>
  <c r="G31" i="6"/>
  <c r="I31" i="6" s="1"/>
  <c r="I30" i="6"/>
  <c r="H30" i="6"/>
  <c r="J30" i="6" s="1"/>
  <c r="G30" i="6"/>
  <c r="K30" i="6" s="1"/>
  <c r="H29" i="6"/>
  <c r="G29" i="6"/>
  <c r="I29" i="6" s="1"/>
  <c r="H28" i="6"/>
  <c r="G28" i="6"/>
  <c r="I27" i="6"/>
  <c r="H27" i="6"/>
  <c r="J27" i="6" s="1"/>
  <c r="K27" i="6" s="1"/>
  <c r="G27" i="6"/>
  <c r="H26" i="6"/>
  <c r="G26" i="6"/>
  <c r="J25" i="6"/>
  <c r="K25" i="6" s="1"/>
  <c r="I25" i="6"/>
  <c r="H25" i="6"/>
  <c r="G25" i="6"/>
  <c r="I24" i="6"/>
  <c r="H24" i="6"/>
  <c r="J24" i="6" s="1"/>
  <c r="K24" i="6" s="1"/>
  <c r="G24" i="6"/>
  <c r="H23" i="6"/>
  <c r="G23" i="6"/>
  <c r="J22" i="6"/>
  <c r="K22" i="6" s="1"/>
  <c r="I22" i="6"/>
  <c r="H22" i="6"/>
  <c r="G22" i="6"/>
  <c r="H21" i="6"/>
  <c r="G21" i="6"/>
  <c r="I21" i="6" s="1"/>
  <c r="J20" i="6"/>
  <c r="I20" i="6"/>
  <c r="H20" i="6"/>
  <c r="G20" i="6"/>
  <c r="K20" i="6" s="1"/>
  <c r="H19" i="6"/>
  <c r="G19" i="6"/>
  <c r="I19" i="6" s="1"/>
  <c r="H19" i="3" s="1"/>
  <c r="K18" i="6"/>
  <c r="J18" i="6"/>
  <c r="I18" i="6"/>
  <c r="H18" i="6"/>
  <c r="G18" i="6"/>
  <c r="H17" i="6"/>
  <c r="G17" i="6"/>
  <c r="H16" i="6"/>
  <c r="G16" i="6"/>
  <c r="I16" i="6" s="1"/>
  <c r="H15" i="6"/>
  <c r="G15" i="6"/>
  <c r="I14" i="6"/>
  <c r="H14" i="6"/>
  <c r="J14" i="6" s="1"/>
  <c r="K14" i="6" s="1"/>
  <c r="G14" i="6"/>
  <c r="H13" i="6"/>
  <c r="G13" i="6"/>
  <c r="H12" i="6"/>
  <c r="G12" i="6"/>
  <c r="I11" i="6"/>
  <c r="H11" i="6"/>
  <c r="J11" i="6" s="1"/>
  <c r="K11" i="6" s="1"/>
  <c r="G11" i="6"/>
  <c r="I10" i="6"/>
  <c r="J10" i="6" s="1"/>
  <c r="K10" i="6" s="1"/>
  <c r="H10" i="6"/>
  <c r="G10" i="6"/>
  <c r="I9" i="6"/>
  <c r="H9" i="6"/>
  <c r="J9" i="6" s="1"/>
  <c r="K9" i="6" s="1"/>
  <c r="G9" i="6"/>
  <c r="H8" i="6"/>
  <c r="G8" i="6"/>
  <c r="I8" i="6" s="1"/>
  <c r="J7" i="6"/>
  <c r="K7" i="6" s="1"/>
  <c r="I7" i="6"/>
  <c r="H7" i="6"/>
  <c r="G7" i="6"/>
  <c r="I6" i="6"/>
  <c r="H6" i="6"/>
  <c r="J6" i="6" s="1"/>
  <c r="G6" i="6"/>
  <c r="K6" i="6" s="1"/>
  <c r="K5" i="6"/>
  <c r="J5" i="6"/>
  <c r="I5" i="6"/>
  <c r="H5" i="6"/>
  <c r="G5" i="6"/>
  <c r="H40" i="5"/>
  <c r="G40" i="5"/>
  <c r="I40" i="5" s="1"/>
  <c r="J40" i="5" s="1"/>
  <c r="I39" i="5"/>
  <c r="J39" i="5" s="1"/>
  <c r="J39" i="3" s="1"/>
  <c r="H39" i="5"/>
  <c r="G39" i="5"/>
  <c r="J38" i="5"/>
  <c r="I38" i="5"/>
  <c r="H38" i="5"/>
  <c r="G38" i="5"/>
  <c r="H37" i="5"/>
  <c r="G37" i="5"/>
  <c r="I37" i="5" s="1"/>
  <c r="J37" i="5" s="1"/>
  <c r="H36" i="5"/>
  <c r="G36" i="5"/>
  <c r="I36" i="5" s="1"/>
  <c r="J36" i="5" s="1"/>
  <c r="H35" i="5"/>
  <c r="G35" i="5"/>
  <c r="I35" i="5" s="1"/>
  <c r="J35" i="5" s="1"/>
  <c r="J35" i="3" s="1"/>
  <c r="J34" i="5"/>
  <c r="I34" i="5"/>
  <c r="H34" i="5"/>
  <c r="G34" i="5"/>
  <c r="H33" i="5"/>
  <c r="G33" i="5"/>
  <c r="I33" i="5" s="1"/>
  <c r="J33" i="5" s="1"/>
  <c r="I32" i="5"/>
  <c r="J32" i="5" s="1"/>
  <c r="H32" i="5"/>
  <c r="G32" i="5"/>
  <c r="J31" i="5"/>
  <c r="I31" i="5"/>
  <c r="H31" i="5"/>
  <c r="G31" i="5"/>
  <c r="H30" i="5"/>
  <c r="G30" i="5"/>
  <c r="I30" i="5" s="1"/>
  <c r="J30" i="5" s="1"/>
  <c r="H29" i="5"/>
  <c r="G29" i="5"/>
  <c r="I29" i="5" s="1"/>
  <c r="J29" i="5" s="1"/>
  <c r="H28" i="5"/>
  <c r="G28" i="5"/>
  <c r="I28" i="5" s="1"/>
  <c r="J28" i="5" s="1"/>
  <c r="J27" i="5"/>
  <c r="I27" i="5"/>
  <c r="H27" i="5"/>
  <c r="G27" i="5"/>
  <c r="H26" i="5"/>
  <c r="G26" i="5"/>
  <c r="I26" i="5" s="1"/>
  <c r="J26" i="5" s="1"/>
  <c r="I25" i="5"/>
  <c r="J25" i="5" s="1"/>
  <c r="H25" i="5"/>
  <c r="G25" i="5"/>
  <c r="J24" i="5"/>
  <c r="I24" i="5"/>
  <c r="H24" i="5"/>
  <c r="G24" i="5"/>
  <c r="H23" i="5"/>
  <c r="G23" i="5"/>
  <c r="I23" i="5" s="1"/>
  <c r="J23" i="5" s="1"/>
  <c r="H22" i="5"/>
  <c r="G22" i="5"/>
  <c r="I22" i="5" s="1"/>
  <c r="J22" i="5" s="1"/>
  <c r="H21" i="5"/>
  <c r="G21" i="5"/>
  <c r="I21" i="5" s="1"/>
  <c r="J21" i="5" s="1"/>
  <c r="J20" i="5"/>
  <c r="I20" i="5"/>
  <c r="H20" i="5"/>
  <c r="G20" i="5"/>
  <c r="H19" i="5"/>
  <c r="G19" i="5"/>
  <c r="I19" i="5" s="1"/>
  <c r="J19" i="5" s="1"/>
  <c r="I18" i="5"/>
  <c r="J18" i="5" s="1"/>
  <c r="J18" i="3" s="1"/>
  <c r="H18" i="5"/>
  <c r="G18" i="5"/>
  <c r="J17" i="5"/>
  <c r="I17" i="5"/>
  <c r="H17" i="5"/>
  <c r="G17" i="5"/>
  <c r="H16" i="5"/>
  <c r="G16" i="5"/>
  <c r="I16" i="5" s="1"/>
  <c r="J16" i="5" s="1"/>
  <c r="H15" i="5"/>
  <c r="G15" i="5"/>
  <c r="I15" i="5" s="1"/>
  <c r="J15" i="5" s="1"/>
  <c r="H14" i="5"/>
  <c r="G14" i="5"/>
  <c r="I14" i="5" s="1"/>
  <c r="J14" i="5" s="1"/>
  <c r="J14" i="3" s="1"/>
  <c r="J13" i="5"/>
  <c r="I13" i="5"/>
  <c r="H13" i="5"/>
  <c r="G13" i="5"/>
  <c r="H12" i="5"/>
  <c r="G12" i="5"/>
  <c r="I12" i="5" s="1"/>
  <c r="J12" i="5" s="1"/>
  <c r="I11" i="5"/>
  <c r="J11" i="5" s="1"/>
  <c r="J11" i="3" s="1"/>
  <c r="H11" i="5"/>
  <c r="G11" i="5"/>
  <c r="J10" i="5"/>
  <c r="I10" i="5"/>
  <c r="H10" i="5"/>
  <c r="G10" i="5"/>
  <c r="H9" i="5"/>
  <c r="G9" i="5"/>
  <c r="I9" i="5" s="1"/>
  <c r="J9" i="5" s="1"/>
  <c r="H8" i="5"/>
  <c r="G8" i="5"/>
  <c r="I8" i="5" s="1"/>
  <c r="J8" i="5" s="1"/>
  <c r="H7" i="5"/>
  <c r="G7" i="5"/>
  <c r="I7" i="5" s="1"/>
  <c r="J7" i="5" s="1"/>
  <c r="J7" i="3" s="1"/>
  <c r="J6" i="5"/>
  <c r="I6" i="5"/>
  <c r="H6" i="5"/>
  <c r="G6" i="5"/>
  <c r="H5" i="5"/>
  <c r="G5" i="5"/>
  <c r="I5" i="5" s="1"/>
  <c r="J5" i="5" s="1"/>
  <c r="I40" i="4"/>
  <c r="J40" i="4" s="1"/>
  <c r="H40" i="4"/>
  <c r="D40" i="3" s="1"/>
  <c r="B31" i="2" s="1"/>
  <c r="G40" i="4"/>
  <c r="J39" i="4"/>
  <c r="I39" i="4"/>
  <c r="H39" i="4"/>
  <c r="G39" i="4"/>
  <c r="H38" i="4"/>
  <c r="G38" i="4"/>
  <c r="I38" i="4" s="1"/>
  <c r="J38" i="4" s="1"/>
  <c r="J38" i="3" s="1"/>
  <c r="H37" i="4"/>
  <c r="G37" i="4"/>
  <c r="I37" i="4" s="1"/>
  <c r="J37" i="4" s="1"/>
  <c r="H36" i="4"/>
  <c r="G36" i="4"/>
  <c r="C36" i="3" s="1"/>
  <c r="J35" i="4"/>
  <c r="I35" i="4"/>
  <c r="H35" i="4"/>
  <c r="G35" i="4"/>
  <c r="H34" i="4"/>
  <c r="G34" i="4"/>
  <c r="I34" i="4" s="1"/>
  <c r="J34" i="4" s="1"/>
  <c r="I33" i="4"/>
  <c r="J33" i="4" s="1"/>
  <c r="J33" i="3" s="1"/>
  <c r="H33" i="4"/>
  <c r="G33" i="4"/>
  <c r="J32" i="4"/>
  <c r="I32" i="4"/>
  <c r="H32" i="4"/>
  <c r="G32" i="4"/>
  <c r="H31" i="4"/>
  <c r="G31" i="4"/>
  <c r="I31" i="4" s="1"/>
  <c r="J31" i="4" s="1"/>
  <c r="H30" i="4"/>
  <c r="G30" i="4"/>
  <c r="I30" i="4" s="1"/>
  <c r="J30" i="4" s="1"/>
  <c r="J30" i="3" s="1"/>
  <c r="H29" i="4"/>
  <c r="G29" i="4"/>
  <c r="I29" i="4" s="1"/>
  <c r="J29" i="4" s="1"/>
  <c r="J28" i="4"/>
  <c r="I28" i="4"/>
  <c r="H28" i="4"/>
  <c r="G28" i="4"/>
  <c r="H27" i="4"/>
  <c r="G27" i="4"/>
  <c r="I27" i="4" s="1"/>
  <c r="J27" i="4" s="1"/>
  <c r="J27" i="3" s="1"/>
  <c r="I26" i="4"/>
  <c r="J26" i="4" s="1"/>
  <c r="H26" i="4"/>
  <c r="G26" i="4"/>
  <c r="J25" i="4"/>
  <c r="I25" i="4"/>
  <c r="H25" i="4"/>
  <c r="G25" i="4"/>
  <c r="H24" i="4"/>
  <c r="G24" i="4"/>
  <c r="I24" i="4" s="1"/>
  <c r="J24" i="4" s="1"/>
  <c r="J24" i="3" s="1"/>
  <c r="H23" i="4"/>
  <c r="G23" i="4"/>
  <c r="I23" i="4" s="1"/>
  <c r="J23" i="4" s="1"/>
  <c r="H22" i="4"/>
  <c r="G22" i="4"/>
  <c r="I22" i="4" s="1"/>
  <c r="J22" i="4" s="1"/>
  <c r="J22" i="3" s="1"/>
  <c r="J21" i="4"/>
  <c r="I21" i="4"/>
  <c r="H21" i="4"/>
  <c r="G21" i="4"/>
  <c r="H20" i="4"/>
  <c r="G20" i="4"/>
  <c r="I20" i="4" s="1"/>
  <c r="J20" i="4" s="1"/>
  <c r="J20" i="3" s="1"/>
  <c r="I19" i="4"/>
  <c r="J19" i="4" s="1"/>
  <c r="H19" i="4"/>
  <c r="G19" i="4"/>
  <c r="J18" i="4"/>
  <c r="I18" i="4"/>
  <c r="H18" i="4"/>
  <c r="G18" i="4"/>
  <c r="H17" i="4"/>
  <c r="G17" i="4"/>
  <c r="I17" i="4" s="1"/>
  <c r="J17" i="4" s="1"/>
  <c r="H16" i="4"/>
  <c r="G16" i="4"/>
  <c r="I16" i="4" s="1"/>
  <c r="J16" i="4" s="1"/>
  <c r="H15" i="4"/>
  <c r="G15" i="4"/>
  <c r="I15" i="4" s="1"/>
  <c r="J15" i="4" s="1"/>
  <c r="J14" i="4"/>
  <c r="I14" i="4"/>
  <c r="H14" i="4"/>
  <c r="G14" i="4"/>
  <c r="H13" i="4"/>
  <c r="G13" i="4"/>
  <c r="I13" i="4" s="1"/>
  <c r="J13" i="4" s="1"/>
  <c r="I12" i="4"/>
  <c r="J12" i="4" s="1"/>
  <c r="H12" i="4"/>
  <c r="G12" i="4"/>
  <c r="J11" i="4"/>
  <c r="I11" i="4"/>
  <c r="H11" i="4"/>
  <c r="G11" i="4"/>
  <c r="H10" i="4"/>
  <c r="G10" i="4"/>
  <c r="I10" i="4" s="1"/>
  <c r="J10" i="4" s="1"/>
  <c r="J10" i="3" s="1"/>
  <c r="H9" i="4"/>
  <c r="G9" i="4"/>
  <c r="I9" i="4" s="1"/>
  <c r="J9" i="4" s="1"/>
  <c r="J9" i="3" s="1"/>
  <c r="H8" i="4"/>
  <c r="G8" i="4"/>
  <c r="I8" i="4" s="1"/>
  <c r="J8" i="4" s="1"/>
  <c r="J7" i="4"/>
  <c r="I7" i="4"/>
  <c r="H7" i="4"/>
  <c r="G7" i="4"/>
  <c r="H6" i="4"/>
  <c r="G6" i="4"/>
  <c r="I6" i="4" s="1"/>
  <c r="J6" i="4" s="1"/>
  <c r="J6" i="3" s="1"/>
  <c r="I5" i="4"/>
  <c r="J5" i="4" s="1"/>
  <c r="J5" i="3" s="1"/>
  <c r="H5" i="4"/>
  <c r="G5" i="4"/>
  <c r="G40" i="3"/>
  <c r="F40" i="3"/>
  <c r="E40" i="3"/>
  <c r="C31" i="2" s="1"/>
  <c r="C40" i="3"/>
  <c r="G39" i="3"/>
  <c r="F39" i="3"/>
  <c r="E39" i="3"/>
  <c r="D39" i="3"/>
  <c r="C39" i="3"/>
  <c r="I39" i="3" s="1"/>
  <c r="H38" i="3"/>
  <c r="G38" i="3"/>
  <c r="F38" i="3"/>
  <c r="E38" i="3"/>
  <c r="D38" i="3"/>
  <c r="C38" i="3"/>
  <c r="I38" i="3" s="1"/>
  <c r="G37" i="3"/>
  <c r="F37" i="3"/>
  <c r="E37" i="3"/>
  <c r="D37" i="3"/>
  <c r="I37" i="3" s="1"/>
  <c r="C37" i="3"/>
  <c r="G36" i="3"/>
  <c r="F36" i="3"/>
  <c r="E36" i="3"/>
  <c r="D36" i="3"/>
  <c r="H35" i="3"/>
  <c r="G35" i="3"/>
  <c r="F35" i="3"/>
  <c r="D35" i="3"/>
  <c r="C35" i="3"/>
  <c r="H34" i="3"/>
  <c r="G34" i="3"/>
  <c r="F34" i="3"/>
  <c r="E34" i="3"/>
  <c r="D34" i="3"/>
  <c r="C34" i="3"/>
  <c r="I34" i="3" s="1"/>
  <c r="H33" i="3"/>
  <c r="G33" i="3"/>
  <c r="F33" i="3"/>
  <c r="E33" i="3"/>
  <c r="D33" i="3"/>
  <c r="C33" i="3"/>
  <c r="I33" i="3" s="1"/>
  <c r="G32" i="3"/>
  <c r="F32" i="3"/>
  <c r="E32" i="3"/>
  <c r="D32" i="3"/>
  <c r="C32" i="3"/>
  <c r="G31" i="3"/>
  <c r="F31" i="3"/>
  <c r="E31" i="3"/>
  <c r="D31" i="3"/>
  <c r="C31" i="3"/>
  <c r="H30" i="3"/>
  <c r="G30" i="3"/>
  <c r="F30" i="3"/>
  <c r="E30" i="3"/>
  <c r="D30" i="3"/>
  <c r="I30" i="3" s="1"/>
  <c r="C30" i="3"/>
  <c r="G29" i="3"/>
  <c r="F29" i="3"/>
  <c r="E29" i="3"/>
  <c r="D29" i="3"/>
  <c r="C29" i="3"/>
  <c r="G28" i="3"/>
  <c r="F28" i="3"/>
  <c r="D28" i="3"/>
  <c r="C28" i="3"/>
  <c r="H27" i="3"/>
  <c r="G27" i="3"/>
  <c r="F27" i="3"/>
  <c r="E27" i="3"/>
  <c r="D27" i="3"/>
  <c r="C27" i="3"/>
  <c r="I27" i="3" s="1"/>
  <c r="G26" i="3"/>
  <c r="F26" i="3"/>
  <c r="E26" i="3"/>
  <c r="D26" i="3"/>
  <c r="C26" i="3"/>
  <c r="H25" i="3"/>
  <c r="G25" i="3"/>
  <c r="F25" i="3"/>
  <c r="E25" i="3"/>
  <c r="D25" i="3"/>
  <c r="C25" i="3"/>
  <c r="I25" i="3" s="1"/>
  <c r="H24" i="3"/>
  <c r="G24" i="3"/>
  <c r="F24" i="3"/>
  <c r="E24" i="3"/>
  <c r="D24" i="3"/>
  <c r="C24" i="3"/>
  <c r="I24" i="3" s="1"/>
  <c r="G23" i="3"/>
  <c r="F23" i="3"/>
  <c r="E23" i="3"/>
  <c r="D23" i="3"/>
  <c r="C23" i="3"/>
  <c r="I22" i="3"/>
  <c r="H22" i="3"/>
  <c r="G22" i="3"/>
  <c r="F22" i="3"/>
  <c r="E22" i="3"/>
  <c r="D22" i="3"/>
  <c r="C22" i="3"/>
  <c r="G21" i="3"/>
  <c r="F21" i="3"/>
  <c r="E21" i="3"/>
  <c r="D21" i="3"/>
  <c r="C21" i="3"/>
  <c r="H20" i="3"/>
  <c r="G20" i="3"/>
  <c r="F20" i="3"/>
  <c r="E20" i="3"/>
  <c r="D20" i="3"/>
  <c r="C20" i="3"/>
  <c r="I20" i="3" s="1"/>
  <c r="G19" i="3"/>
  <c r="F19" i="3"/>
  <c r="E19" i="3"/>
  <c r="C24" i="2" s="1"/>
  <c r="D19" i="3"/>
  <c r="C19" i="3"/>
  <c r="H18" i="3"/>
  <c r="G18" i="3"/>
  <c r="F18" i="3"/>
  <c r="E18" i="3"/>
  <c r="D18" i="3"/>
  <c r="C18" i="3"/>
  <c r="I18" i="3" s="1"/>
  <c r="G17" i="3"/>
  <c r="F17" i="3"/>
  <c r="E17" i="3"/>
  <c r="D17" i="3"/>
  <c r="C17" i="3"/>
  <c r="G16" i="3"/>
  <c r="F16" i="3"/>
  <c r="E16" i="3"/>
  <c r="D16" i="3"/>
  <c r="B23" i="2" s="1"/>
  <c r="C16" i="3"/>
  <c r="G15" i="3"/>
  <c r="F15" i="3"/>
  <c r="E15" i="3"/>
  <c r="D15" i="3"/>
  <c r="C15" i="3"/>
  <c r="H14" i="3"/>
  <c r="G14" i="3"/>
  <c r="F14" i="3"/>
  <c r="E14" i="3"/>
  <c r="D14" i="3"/>
  <c r="C14" i="3"/>
  <c r="I14" i="3" s="1"/>
  <c r="G13" i="3"/>
  <c r="F13" i="3"/>
  <c r="E13" i="3"/>
  <c r="D13" i="3"/>
  <c r="C13" i="3"/>
  <c r="G12" i="3"/>
  <c r="F12" i="3"/>
  <c r="E12" i="3"/>
  <c r="C22" i="2" s="1"/>
  <c r="D12" i="3"/>
  <c r="C12" i="3"/>
  <c r="H11" i="3"/>
  <c r="G11" i="3"/>
  <c r="F11" i="3"/>
  <c r="E11" i="3"/>
  <c r="D11" i="3"/>
  <c r="C11" i="3"/>
  <c r="I11" i="3" s="1"/>
  <c r="H10" i="3"/>
  <c r="G10" i="3"/>
  <c r="F10" i="3"/>
  <c r="E10" i="3"/>
  <c r="D10" i="3"/>
  <c r="C10" i="3"/>
  <c r="I10" i="3" s="1"/>
  <c r="H9" i="3"/>
  <c r="G9" i="3"/>
  <c r="F9" i="3"/>
  <c r="E9" i="3"/>
  <c r="D9" i="3"/>
  <c r="C9" i="3"/>
  <c r="I9" i="3" s="1"/>
  <c r="G8" i="3"/>
  <c r="F8" i="3"/>
  <c r="C21" i="2" s="1"/>
  <c r="E8" i="3"/>
  <c r="D8" i="3"/>
  <c r="C8" i="3"/>
  <c r="B21" i="2" s="1"/>
  <c r="H7" i="3"/>
  <c r="G7" i="3"/>
  <c r="F7" i="3"/>
  <c r="E7" i="3"/>
  <c r="D7" i="3"/>
  <c r="C7" i="3"/>
  <c r="I7" i="3" s="1"/>
  <c r="H6" i="3"/>
  <c r="G6" i="3"/>
  <c r="F6" i="3"/>
  <c r="E6" i="3"/>
  <c r="D6" i="3"/>
  <c r="C6" i="3"/>
  <c r="I6" i="3" s="1"/>
  <c r="H5" i="3"/>
  <c r="G5" i="3"/>
  <c r="D20" i="2" s="1"/>
  <c r="L7" i="2" s="1"/>
  <c r="J22" i="2" s="1"/>
  <c r="F5" i="3"/>
  <c r="E5" i="3"/>
  <c r="C20" i="2" s="1"/>
  <c r="I7" i="2" s="1"/>
  <c r="J21" i="2" s="1"/>
  <c r="D5" i="3"/>
  <c r="C5" i="3"/>
  <c r="I5" i="3" s="1"/>
  <c r="C29" i="2"/>
  <c r="B29" i="2"/>
  <c r="C28" i="2"/>
  <c r="B28" i="2"/>
  <c r="B27" i="2"/>
  <c r="C26" i="2"/>
  <c r="B26" i="2"/>
  <c r="C25" i="2"/>
  <c r="B25" i="2"/>
  <c r="B24" i="2"/>
  <c r="C23" i="2"/>
  <c r="B20" i="2"/>
  <c r="H21" i="3" l="1"/>
  <c r="D25" i="2" s="1"/>
  <c r="E25" i="2" s="1"/>
  <c r="J21" i="6"/>
  <c r="K21" i="6" s="1"/>
  <c r="J32" i="6"/>
  <c r="K32" i="6" s="1"/>
  <c r="J34" i="3"/>
  <c r="K34" i="6"/>
  <c r="D21" i="2"/>
  <c r="E21" i="2" s="1"/>
  <c r="I19" i="3"/>
  <c r="E29" i="2"/>
  <c r="B30" i="2"/>
  <c r="I36" i="3"/>
  <c r="J16" i="3"/>
  <c r="J21" i="3"/>
  <c r="J32" i="3"/>
  <c r="J36" i="6"/>
  <c r="K36" i="6" s="1"/>
  <c r="H36" i="3"/>
  <c r="D30" i="2" s="1"/>
  <c r="K37" i="6"/>
  <c r="J16" i="6"/>
  <c r="K16" i="6" s="1"/>
  <c r="H16" i="3"/>
  <c r="I16" i="3" s="1"/>
  <c r="J8" i="3"/>
  <c r="J8" i="6"/>
  <c r="K8" i="6" s="1"/>
  <c r="H8" i="3"/>
  <c r="J37" i="3"/>
  <c r="I12" i="3"/>
  <c r="J19" i="3"/>
  <c r="J19" i="6"/>
  <c r="K19" i="6" s="1"/>
  <c r="I32" i="3"/>
  <c r="J31" i="3"/>
  <c r="J29" i="6"/>
  <c r="K29" i="6" s="1"/>
  <c r="J29" i="3" s="1"/>
  <c r="H29" i="3"/>
  <c r="J25" i="3"/>
  <c r="E20" i="2"/>
  <c r="A7" i="2" s="1"/>
  <c r="H31" i="3"/>
  <c r="I31" i="3" s="1"/>
  <c r="J31" i="6"/>
  <c r="K31" i="6" s="1"/>
  <c r="E7" i="2"/>
  <c r="J20" i="2" s="1"/>
  <c r="I13" i="6"/>
  <c r="I8" i="3"/>
  <c r="I26" i="6"/>
  <c r="H26" i="3" s="1"/>
  <c r="I26" i="3" s="1"/>
  <c r="I15" i="6"/>
  <c r="H15" i="3" s="1"/>
  <c r="I15" i="3" s="1"/>
  <c r="B22" i="2"/>
  <c r="E28" i="3"/>
  <c r="I28" i="3" s="1"/>
  <c r="E35" i="3"/>
  <c r="C30" i="2" s="1"/>
  <c r="I28" i="6"/>
  <c r="H28" i="3" s="1"/>
  <c r="I36" i="4"/>
  <c r="J36" i="4" s="1"/>
  <c r="J36" i="3" s="1"/>
  <c r="I17" i="6"/>
  <c r="I23" i="6"/>
  <c r="H23" i="3" s="1"/>
  <c r="D26" i="2" s="1"/>
  <c r="E26" i="2" s="1"/>
  <c r="I12" i="6"/>
  <c r="H12" i="3" s="1"/>
  <c r="I40" i="6"/>
  <c r="H40" i="3" s="1"/>
  <c r="D31" i="2" s="1"/>
  <c r="E31" i="2" s="1"/>
  <c r="J40" i="6" l="1"/>
  <c r="K40" i="6" s="1"/>
  <c r="J40" i="3" s="1"/>
  <c r="J23" i="6"/>
  <c r="K23" i="6" s="1"/>
  <c r="J23" i="3" s="1"/>
  <c r="I40" i="3"/>
  <c r="J28" i="6"/>
  <c r="K28" i="6" s="1"/>
  <c r="J28" i="3" s="1"/>
  <c r="J12" i="6"/>
  <c r="K12" i="6" s="1"/>
  <c r="J12" i="3" s="1"/>
  <c r="I25" i="2" s="1"/>
  <c r="J17" i="6"/>
  <c r="K17" i="6" s="1"/>
  <c r="J17" i="3" s="1"/>
  <c r="H17" i="3"/>
  <c r="H13" i="3"/>
  <c r="I13" i="3" s="1"/>
  <c r="J13" i="6"/>
  <c r="K13" i="6" s="1"/>
  <c r="J13" i="3" s="1"/>
  <c r="D28" i="2"/>
  <c r="E28" i="2" s="1"/>
  <c r="I29" i="3"/>
  <c r="I21" i="3"/>
  <c r="D27" i="2"/>
  <c r="J26" i="6"/>
  <c r="K26" i="6" s="1"/>
  <c r="J26" i="3" s="1"/>
  <c r="J15" i="6"/>
  <c r="K15" i="6" s="1"/>
  <c r="J15" i="3" s="1"/>
  <c r="I23" i="3"/>
  <c r="E30" i="2"/>
  <c r="C27" i="2"/>
  <c r="D23" i="2"/>
  <c r="E23" i="2" s="1"/>
  <c r="I35" i="3"/>
  <c r="E27" i="2" l="1"/>
  <c r="D22" i="2"/>
  <c r="E22" i="2" s="1"/>
  <c r="D24" i="2"/>
  <c r="E24" i="2" s="1"/>
  <c r="I17" i="3"/>
</calcChain>
</file>

<file path=xl/sharedStrings.xml><?xml version="1.0" encoding="utf-8"?>
<sst xmlns="http://schemas.openxmlformats.org/spreadsheetml/2006/main" count="386" uniqueCount="69">
  <si>
    <t>材料費</t>
  </si>
  <si>
    <t>労務費</t>
  </si>
  <si>
    <t>原価差異分析ダッシュボード | 2026</t>
  </si>
  <si>
    <t>対象工場</t>
  </si>
  <si>
    <t>全工場</t>
  </si>
  <si>
    <t>対象月</t>
  </si>
  <si>
    <t>2026-01</t>
  </si>
  <si>
    <t>当月 原価差異 合計</t>
  </si>
  <si>
    <t>材料費差異</t>
  </si>
  <si>
    <t>労務費差異</t>
  </si>
  <si>
    <t>製造間接費差異</t>
  </si>
  <si>
    <t>月別原価差異の推移（プラス＝不利、マイナス＝有利）</t>
  </si>
  <si>
    <t>当月の内訳</t>
  </si>
  <si>
    <t>年月</t>
  </si>
  <si>
    <t>材料費差異(円)</t>
  </si>
  <si>
    <t>労務費差異(円)</t>
  </si>
  <si>
    <t>製造間接費差異(円)</t>
  </si>
  <si>
    <t>差異合計(円)</t>
  </si>
  <si>
    <t>費目</t>
  </si>
  <si>
    <t>差異額</t>
  </si>
  <si>
    <t>2026-02</t>
  </si>
  <si>
    <t>2026-03</t>
  </si>
  <si>
    <t>製造間接費</t>
  </si>
  <si>
    <t>2026-04</t>
  </si>
  <si>
    <t>2026-05</t>
  </si>
  <si>
    <t>検算（全データ）</t>
  </si>
  <si>
    <t>2026-06</t>
  </si>
  <si>
    <t>2026-07</t>
  </si>
  <si>
    <t>0なら整合性OK</t>
  </si>
  <si>
    <t>2026-08</t>
  </si>
  <si>
    <t>2026-09</t>
  </si>
  <si>
    <t>2026-10</t>
  </si>
  <si>
    <t>2026-11</t>
  </si>
  <si>
    <t>2026-12</t>
  </si>
  <si>
    <t>統合原価差異｜月別・工場別集計</t>
  </si>
  <si>
    <t>工場</t>
  </si>
  <si>
    <t>材料価格差異</t>
  </si>
  <si>
    <t>材料数量差異</t>
  </si>
  <si>
    <t>労務賃率差異</t>
  </si>
  <si>
    <t>労務時間差異</t>
  </si>
  <si>
    <t>間接費予算差異</t>
  </si>
  <si>
    <t>間接費操業度差異</t>
  </si>
  <si>
    <t>差異合計</t>
  </si>
  <si>
    <t>検算合計</t>
  </si>
  <si>
    <t>東京工場</t>
  </si>
  <si>
    <t>関西工場</t>
  </si>
  <si>
    <t>九州工場</t>
  </si>
  <si>
    <t>直接材料費｜価格差異・数量差異</t>
  </si>
  <si>
    <t>標準単価(円/kg)</t>
  </si>
  <si>
    <t>実際単価(円/kg)</t>
  </si>
  <si>
    <t>標準使用量(kg)</t>
  </si>
  <si>
    <t>実際使用量(kg)</t>
  </si>
  <si>
    <t>価格差異(円)</t>
  </si>
  <si>
    <t>数量差異(円)</t>
  </si>
  <si>
    <t>検算差額(円)</t>
  </si>
  <si>
    <t>直接労務費｜賃率差異・時間差異</t>
  </si>
  <si>
    <t>標準賃率(円/h)</t>
  </si>
  <si>
    <t>実際賃率(円/h)</t>
  </si>
  <si>
    <t>標準時間(h)</t>
  </si>
  <si>
    <t>実際時間(h)</t>
  </si>
  <si>
    <t>賃率差異(円)</t>
  </si>
  <si>
    <t>時間差異(円)</t>
  </si>
  <si>
    <t>固定製造間接費｜予算差異・操業度差異</t>
  </si>
  <si>
    <t>固定費予算(円)</t>
  </si>
  <si>
    <t>実際発生額(円)</t>
  </si>
  <si>
    <t>基準操業度(h)</t>
  </si>
  <si>
    <t>予定配賦率(円/h)</t>
  </si>
  <si>
    <t>予算差異(円)</t>
  </si>
  <si>
    <t>操業度差異(円)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</si>
</sst>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\-#,##0;\–"/>
    <numFmt numFmtId="177" formatCode="#,##0&quot; 円&quot;;[Red]\-#,##0&quot; 円&quot;;&quot;0 円&quot;"/>
  </numFmts>
  <fonts count="8">
    <font>
      <sz val="11"/>
      <name val="Carlito"/>
    </font>
    <font>
      <b/>
      <sz val="17"/>
      <color rgb="FFFFFFFF"/>
      <name val="Carlito"/>
    </font>
    <font>
      <b/>
      <sz val="11"/>
      <color rgb="FFFFFFFF"/>
      <name val="Carlito"/>
    </font>
    <font>
      <b/>
      <sz val="11"/>
      <color rgb="FF183451"/>
      <name val="Carlito"/>
    </font>
    <font>
      <b/>
      <sz val="10"/>
      <color rgb="FFFFFFFF"/>
      <name val="Carlito"/>
    </font>
    <font>
      <b/>
      <sz val="20"/>
      <color rgb="FF183451"/>
      <name val="Carlito"/>
    </font>
    <font>
      <sz val="11"/>
      <name val="Carlito"/>
    </font>
    <font>
      <sz val="6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417C3E"/>
      </patternFill>
    </fill>
    <fill>
      <patternFill patternType="solid">
        <fgColor rgb="FF183451"/>
      </patternFill>
    </fill>
    <fill>
      <patternFill patternType="solid">
        <fgColor rgb="FFEDF5EB"/>
      </patternFill>
    </fill>
    <fill>
      <patternFill patternType="solid">
        <fgColor rgb="FFFFF0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0" fontId="2" fillId="3" borderId="0" xfId="1" applyFont="1" applyFill="1" applyAlignment="1">
      <alignment horizontal="center" wrapText="1"/>
    </xf>
    <xf numFmtId="176" fontId="0" fillId="0" borderId="0" xfId="1" applyNumberFormat="1" applyFont="1"/>
    <xf numFmtId="176" fontId="0" fillId="4" borderId="0" xfId="1" applyNumberFormat="1" applyFont="1" applyFill="1"/>
    <xf numFmtId="0" fontId="0" fillId="5" borderId="0" xfId="1" applyFont="1" applyFill="1"/>
    <xf numFmtId="0" fontId="3" fillId="0" borderId="0" xfId="1" applyFont="1"/>
    <xf numFmtId="3" fontId="0" fillId="0" borderId="0" xfId="1" applyNumberFormat="1" applyFont="1"/>
    <xf numFmtId="0" fontId="1" fillId="2" borderId="0" xfId="1" applyFont="1" applyFill="1"/>
    <xf numFmtId="0" fontId="4" fillId="2" borderId="0" xfId="1" applyFont="1" applyFill="1" applyAlignment="1">
      <alignment horizontal="center"/>
    </xf>
    <xf numFmtId="177" fontId="5" fillId="4" borderId="0" xfId="1" applyNumberFormat="1" applyFont="1" applyFill="1" applyAlignment="1">
      <alignment horizontal="center" vertical="center"/>
    </xf>
    <xf numFmtId="0" fontId="5" fillId="4" borderId="0" xfId="1" applyFont="1" applyFill="1" applyAlignment="1">
      <alignment horizontal="center" vertical="center"/>
    </xf>
    <xf numFmtId="0" fontId="2" fillId="3" borderId="0" xfId="1" applyFont="1" applyFill="1"/>
    <xf numFmtId="0" fontId="0" fillId="0" borderId="0" xfId="0"/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材料費</c:v>
          </c:tx>
          <c:invertIfNegative val="1"/>
          <c:cat>
            <c:strRef>
              <c:f>分析ダッシュボード!$A$20:$A$31</c:f>
              <c:strCache>
                <c:ptCount val="12"/>
                <c:pt idx="0">
                  <c:v>2026-01</c:v>
                </c:pt>
                <c:pt idx="1">
                  <c:v>2026-02</c:v>
                </c:pt>
                <c:pt idx="2">
                  <c:v>2026-03</c:v>
                </c:pt>
                <c:pt idx="3">
                  <c:v>2026-04</c:v>
                </c:pt>
                <c:pt idx="4">
                  <c:v>2026-05</c:v>
                </c:pt>
                <c:pt idx="5">
                  <c:v>2026-06</c:v>
                </c:pt>
                <c:pt idx="6">
                  <c:v>2026-07</c:v>
                </c:pt>
                <c:pt idx="7">
                  <c:v>2026-08</c:v>
                </c:pt>
                <c:pt idx="8">
                  <c:v>2026-09</c:v>
                </c:pt>
                <c:pt idx="9">
                  <c:v>2026-10</c:v>
                </c:pt>
                <c:pt idx="10">
                  <c:v>2026-11</c:v>
                </c:pt>
                <c:pt idx="11">
                  <c:v>2026-12</c:v>
                </c:pt>
              </c:strCache>
            </c:strRef>
          </c:cat>
          <c:val>
            <c:numRef>
              <c:f>分析ダッシュボード!$B$20:$B$31</c:f>
              <c:numCache>
                <c:formatCode>#,##0;[Red]\-#,##0;\–</c:formatCode>
                <c:ptCount val="12"/>
                <c:pt idx="0">
                  <c:v>-7214</c:v>
                </c:pt>
                <c:pt idx="1">
                  <c:v>3038</c:v>
                </c:pt>
                <c:pt idx="2">
                  <c:v>8893</c:v>
                </c:pt>
                <c:pt idx="3">
                  <c:v>33116</c:v>
                </c:pt>
                <c:pt idx="4">
                  <c:v>53315</c:v>
                </c:pt>
                <c:pt idx="5">
                  <c:v>2674</c:v>
                </c:pt>
                <c:pt idx="6">
                  <c:v>33863</c:v>
                </c:pt>
                <c:pt idx="7">
                  <c:v>20773</c:v>
                </c:pt>
                <c:pt idx="8">
                  <c:v>7049</c:v>
                </c:pt>
                <c:pt idx="9">
                  <c:v>-23870</c:v>
                </c:pt>
                <c:pt idx="10">
                  <c:v>47647</c:v>
                </c:pt>
                <c:pt idx="11">
                  <c:v>1968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12-4E65-8885-6BE105851631}"/>
            </c:ext>
          </c:extLst>
        </c:ser>
        <c:ser>
          <c:idx val="1"/>
          <c:order val="1"/>
          <c:tx>
            <c:v>労務費</c:v>
          </c:tx>
          <c:invertIfNegative val="1"/>
          <c:cat>
            <c:strRef>
              <c:f>分析ダッシュボード!$A$20:$A$31</c:f>
              <c:strCache>
                <c:ptCount val="12"/>
                <c:pt idx="0">
                  <c:v>2026-01</c:v>
                </c:pt>
                <c:pt idx="1">
                  <c:v>2026-02</c:v>
                </c:pt>
                <c:pt idx="2">
                  <c:v>2026-03</c:v>
                </c:pt>
                <c:pt idx="3">
                  <c:v>2026-04</c:v>
                </c:pt>
                <c:pt idx="4">
                  <c:v>2026-05</c:v>
                </c:pt>
                <c:pt idx="5">
                  <c:v>2026-06</c:v>
                </c:pt>
                <c:pt idx="6">
                  <c:v>2026-07</c:v>
                </c:pt>
                <c:pt idx="7">
                  <c:v>2026-08</c:v>
                </c:pt>
                <c:pt idx="8">
                  <c:v>2026-09</c:v>
                </c:pt>
                <c:pt idx="9">
                  <c:v>2026-10</c:v>
                </c:pt>
                <c:pt idx="10">
                  <c:v>2026-11</c:v>
                </c:pt>
                <c:pt idx="11">
                  <c:v>2026-12</c:v>
                </c:pt>
              </c:strCache>
            </c:strRef>
          </c:cat>
          <c:val>
            <c:numRef>
              <c:f>分析ダッシュボード!$C$20:$C$31</c:f>
              <c:numCache>
                <c:formatCode>#,##0;[Red]\-#,##0;\–</c:formatCode>
                <c:ptCount val="12"/>
                <c:pt idx="0">
                  <c:v>170860</c:v>
                </c:pt>
                <c:pt idx="1">
                  <c:v>-14040</c:v>
                </c:pt>
                <c:pt idx="2">
                  <c:v>172540</c:v>
                </c:pt>
                <c:pt idx="3">
                  <c:v>80360</c:v>
                </c:pt>
                <c:pt idx="4">
                  <c:v>-15120</c:v>
                </c:pt>
                <c:pt idx="5">
                  <c:v>-89110</c:v>
                </c:pt>
                <c:pt idx="6">
                  <c:v>35900</c:v>
                </c:pt>
                <c:pt idx="7">
                  <c:v>119800</c:v>
                </c:pt>
                <c:pt idx="8">
                  <c:v>35180</c:v>
                </c:pt>
                <c:pt idx="9">
                  <c:v>40450</c:v>
                </c:pt>
                <c:pt idx="10">
                  <c:v>83930</c:v>
                </c:pt>
                <c:pt idx="11">
                  <c:v>123160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12-4E65-8885-6BE105851631}"/>
            </c:ext>
          </c:extLst>
        </c:ser>
        <c:ser>
          <c:idx val="2"/>
          <c:order val="2"/>
          <c:tx>
            <c:v>製造間接費</c:v>
          </c:tx>
          <c:invertIfNegative val="1"/>
          <c:cat>
            <c:strRef>
              <c:f>分析ダッシュボード!$A$20:$A$31</c:f>
              <c:strCache>
                <c:ptCount val="12"/>
                <c:pt idx="0">
                  <c:v>2026-01</c:v>
                </c:pt>
                <c:pt idx="1">
                  <c:v>2026-02</c:v>
                </c:pt>
                <c:pt idx="2">
                  <c:v>2026-03</c:v>
                </c:pt>
                <c:pt idx="3">
                  <c:v>2026-04</c:v>
                </c:pt>
                <c:pt idx="4">
                  <c:v>2026-05</c:v>
                </c:pt>
                <c:pt idx="5">
                  <c:v>2026-06</c:v>
                </c:pt>
                <c:pt idx="6">
                  <c:v>2026-07</c:v>
                </c:pt>
                <c:pt idx="7">
                  <c:v>2026-08</c:v>
                </c:pt>
                <c:pt idx="8">
                  <c:v>2026-09</c:v>
                </c:pt>
                <c:pt idx="9">
                  <c:v>2026-10</c:v>
                </c:pt>
                <c:pt idx="10">
                  <c:v>2026-11</c:v>
                </c:pt>
                <c:pt idx="11">
                  <c:v>2026-12</c:v>
                </c:pt>
              </c:strCache>
            </c:strRef>
          </c:cat>
          <c:val>
            <c:numRef>
              <c:f>分析ダッシュボード!$D$20:$D$31</c:f>
              <c:numCache>
                <c:formatCode>#,##0;[Red]\-#,##0;\–</c:formatCode>
                <c:ptCount val="12"/>
                <c:pt idx="0">
                  <c:v>599000</c:v>
                </c:pt>
                <c:pt idx="1">
                  <c:v>269000</c:v>
                </c:pt>
                <c:pt idx="2">
                  <c:v>489000</c:v>
                </c:pt>
                <c:pt idx="3">
                  <c:v>207000</c:v>
                </c:pt>
                <c:pt idx="4">
                  <c:v>-123000</c:v>
                </c:pt>
                <c:pt idx="5">
                  <c:v>349000</c:v>
                </c:pt>
                <c:pt idx="6">
                  <c:v>-123000</c:v>
                </c:pt>
                <c:pt idx="7">
                  <c:v>459000</c:v>
                </c:pt>
                <c:pt idx="8">
                  <c:v>349000</c:v>
                </c:pt>
                <c:pt idx="9">
                  <c:v>207000</c:v>
                </c:pt>
                <c:pt idx="10">
                  <c:v>489000</c:v>
                </c:pt>
                <c:pt idx="11">
                  <c:v>459000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12-4E65-8885-6BE1058516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;[Red]\-#,##0;\–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原価差異</c:v>
          </c:tx>
          <c:invertIfNegative val="1"/>
          <c:cat>
            <c:strRef>
              <c:f>分析ダッシュボード!$I$20:$I$22</c:f>
              <c:strCache>
                <c:ptCount val="3"/>
                <c:pt idx="0">
                  <c:v>材料費</c:v>
                </c:pt>
                <c:pt idx="1">
                  <c:v>労務費</c:v>
                </c:pt>
                <c:pt idx="2">
                  <c:v>製造間接費</c:v>
                </c:pt>
              </c:strCache>
            </c:strRef>
          </c:cat>
          <c:val>
            <c:numRef>
              <c:f>分析ダッシュボード!$J$20:$J$22</c:f>
              <c:numCache>
                <c:formatCode>General</c:formatCode>
                <c:ptCount val="3"/>
                <c:pt idx="0">
                  <c:v>3038</c:v>
                </c:pt>
                <c:pt idx="1">
                  <c:v>-14040</c:v>
                </c:pt>
                <c:pt idx="2">
                  <c:v>269000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0C-44DA-8F18-98BAA514C0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8</xdr:col>
      <xdr:colOff>0</xdr:colOff>
      <xdr:row>17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11</xdr:row>
      <xdr:rowOff>0</xdr:rowOff>
    </xdr:from>
    <xdr:to>
      <xdr:col>14</xdr:col>
      <xdr:colOff>0</xdr:colOff>
      <xdr:row>17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1"/>
  <sheetViews>
    <sheetView showGridLines="0" tabSelected="1" workbookViewId="0">
      <selection activeCell="F28" sqref="F28"/>
    </sheetView>
  </sheetViews>
  <sheetFormatPr defaultRowHeight="14"/>
  <cols>
    <col min="1" max="14" width="13" customWidth="1"/>
  </cols>
  <sheetData>
    <row r="1" spans="1:14" ht="20.65" customHeight="1">
      <c r="A1" s="7" t="s">
        <v>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20.6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4" spans="1:14" ht="19.399999999999999" customHeight="1">
      <c r="A4" s="5" t="s">
        <v>3</v>
      </c>
      <c r="B4" s="4" t="s">
        <v>44</v>
      </c>
      <c r="D4" s="5" t="s">
        <v>5</v>
      </c>
      <c r="E4" s="4" t="s">
        <v>20</v>
      </c>
    </row>
    <row r="6" spans="1:14">
      <c r="A6" s="8" t="s">
        <v>7</v>
      </c>
      <c r="B6" s="8"/>
      <c r="C6" s="8"/>
      <c r="E6" s="8" t="s">
        <v>8</v>
      </c>
      <c r="F6" s="8"/>
      <c r="G6" s="8"/>
      <c r="I6" s="8" t="s">
        <v>9</v>
      </c>
      <c r="J6" s="8"/>
      <c r="K6" s="8"/>
      <c r="L6" s="8" t="s">
        <v>10</v>
      </c>
      <c r="M6" s="8"/>
      <c r="N6" s="8"/>
    </row>
    <row r="7" spans="1:14">
      <c r="A7" s="9">
        <f>SUMIFS($E$20:$E$31,$A$20:$A$31,$E$4)</f>
        <v>257998</v>
      </c>
      <c r="B7" s="10"/>
      <c r="C7" s="10"/>
      <c r="E7" s="9">
        <f>SUMIFS($B$20:$B$31,$A$20:$A$31,$E$4)</f>
        <v>3038</v>
      </c>
      <c r="F7" s="10"/>
      <c r="G7" s="10"/>
      <c r="I7" s="9">
        <f>SUMIFS($C$20:$C$31,$A$20:$A$31,$E$4)</f>
        <v>-14040</v>
      </c>
      <c r="J7" s="10"/>
      <c r="K7" s="10"/>
      <c r="L7" s="9">
        <f>SUMIFS($D$20:$D$31,$A$20:$A$31,$E$4)</f>
        <v>269000</v>
      </c>
      <c r="M7" s="10"/>
      <c r="N7" s="10"/>
    </row>
    <row r="8" spans="1:14">
      <c r="A8" s="10"/>
      <c r="B8" s="10"/>
      <c r="C8" s="10"/>
      <c r="E8" s="10"/>
      <c r="F8" s="10"/>
      <c r="G8" s="10"/>
      <c r="I8" s="10"/>
      <c r="J8" s="10"/>
      <c r="K8" s="10"/>
      <c r="L8" s="10"/>
      <c r="M8" s="10"/>
      <c r="N8" s="10"/>
    </row>
    <row r="9" spans="1:14">
      <c r="A9" s="10"/>
      <c r="B9" s="10"/>
      <c r="C9" s="10"/>
      <c r="E9" s="10"/>
      <c r="F9" s="10"/>
      <c r="G9" s="10"/>
      <c r="I9" s="10"/>
      <c r="J9" s="10"/>
      <c r="K9" s="10"/>
      <c r="L9" s="10"/>
      <c r="M9" s="10"/>
      <c r="N9" s="10"/>
    </row>
    <row r="11" spans="1:14">
      <c r="A11" s="11" t="s">
        <v>11</v>
      </c>
      <c r="B11" s="11"/>
      <c r="C11" s="11"/>
      <c r="D11" s="11"/>
      <c r="E11" s="11"/>
      <c r="F11" s="11"/>
      <c r="G11" s="11"/>
      <c r="H11" s="11"/>
      <c r="I11" s="11" t="s">
        <v>12</v>
      </c>
      <c r="J11" s="11"/>
      <c r="K11" s="11"/>
      <c r="L11" s="11"/>
      <c r="M11" s="11"/>
      <c r="N11" s="11"/>
    </row>
    <row r="19" spans="1:12" ht="17.399999999999999" customHeight="1">
      <c r="A19" s="1" t="s">
        <v>13</v>
      </c>
      <c r="B19" s="1" t="s">
        <v>14</v>
      </c>
      <c r="C19" s="1" t="s">
        <v>15</v>
      </c>
      <c r="D19" s="1" t="s">
        <v>16</v>
      </c>
      <c r="E19" s="1" t="s">
        <v>17</v>
      </c>
      <c r="I19" s="1" t="s">
        <v>18</v>
      </c>
      <c r="J19" s="1" t="s">
        <v>19</v>
      </c>
    </row>
    <row r="20" spans="1:12">
      <c r="A20" t="s">
        <v>6</v>
      </c>
      <c r="B20" s="2">
        <f>IF($B$4="全工場",SUMIFS(差異集計!$C$5:$C$40,差異集計!$A$5:$A$40,$A20),SUMIFS(差異集計!$C$5:$C$40,差異集計!$A$5:$A$40,$A20,差異集計!$B$5:$B$40,$B$4))+IF($B$4="全工場",SUMIFS(差異集計!$D$5:$D$40,差異集計!$A$5:$A$40,$A20),SUMIFS(差異集計!$D$5:$D$40,差異集計!$A$5:$A$40,$A20,差異集計!$B$5:$B$40,$B$4))</f>
        <v>-7214</v>
      </c>
      <c r="C20" s="2">
        <f>IF($B$4="全工場",SUMIFS(差異集計!$E$5:$E$40,差異集計!$A$5:$A$40,$A20),SUMIFS(差異集計!$E$5:$E$40,差異集計!$A$5:$A$40,$A20,差異集計!$B$5:$B$40,$B$4))+IF($B$4="全工場",SUMIFS(差異集計!$F$5:$F$40,差異集計!$A$5:$A$40,$A20),SUMIFS(差異集計!$F$5:$F$40,差異集計!$A$5:$A$40,$A20,差異集計!$B$5:$B$40,$B$4))</f>
        <v>170860</v>
      </c>
      <c r="D20" s="2">
        <f>IF($B$4="全工場",SUMIFS(差異集計!$G$5:$G$40,差異集計!$A$5:$A$40,$A20),SUMIFS(差異集計!$G$5:$G$40,差異集計!$A$5:$A$40,$A20,差異集計!$B$5:$B$40,$B$4))+IF($B$4="全工場",SUMIFS(差異集計!$H$5:$H$40,差異集計!$A$5:$A$40,$A20),SUMIFS(差異集計!$H$5:$H$40,差異集計!$A$5:$A$40,$A20,差異集計!$B$5:$B$40,$B$4))</f>
        <v>599000</v>
      </c>
      <c r="E20" s="2">
        <f t="shared" ref="E20:E31" si="0">SUM(B20:D20)</f>
        <v>762646</v>
      </c>
      <c r="I20" t="s">
        <v>0</v>
      </c>
      <c r="J20">
        <f>E7</f>
        <v>3038</v>
      </c>
    </row>
    <row r="21" spans="1:12">
      <c r="A21" t="s">
        <v>20</v>
      </c>
      <c r="B21" s="2">
        <f>IF($B$4="全工場",SUMIFS(差異集計!$C$5:$C$40,差異集計!$A$5:$A$40,$A21),SUMIFS(差異集計!$C$5:$C$40,差異集計!$A$5:$A$40,$A21,差異集計!$B$5:$B$40,$B$4))+IF($B$4="全工場",SUMIFS(差異集計!$D$5:$D$40,差異集計!$A$5:$A$40,$A21),SUMIFS(差異集計!$D$5:$D$40,差異集計!$A$5:$A$40,$A21,差異集計!$B$5:$B$40,$B$4))</f>
        <v>3038</v>
      </c>
      <c r="C21" s="2">
        <f>IF($B$4="全工場",SUMIFS(差異集計!$E$5:$E$40,差異集計!$A$5:$A$40,$A21),SUMIFS(差異集計!$E$5:$E$40,差異集計!$A$5:$A$40,$A21,差異集計!$B$5:$B$40,$B$4))+IF($B$4="全工場",SUMIFS(差異集計!$F$5:$F$40,差異集計!$A$5:$A$40,$A21),SUMIFS(差異集計!$F$5:$F$40,差異集計!$A$5:$A$40,$A21,差異集計!$B$5:$B$40,$B$4))</f>
        <v>-14040</v>
      </c>
      <c r="D21" s="2">
        <f>IF($B$4="全工場",SUMIFS(差異集計!$G$5:$G$40,差異集計!$A$5:$A$40,$A21),SUMIFS(差異集計!$G$5:$G$40,差異集計!$A$5:$A$40,$A21,差異集計!$B$5:$B$40,$B$4))+IF($B$4="全工場",SUMIFS(差異集計!$H$5:$H$40,差異集計!$A$5:$A$40,$A21),SUMIFS(差異集計!$H$5:$H$40,差異集計!$A$5:$A$40,$A21,差異集計!$B$5:$B$40,$B$4))</f>
        <v>269000</v>
      </c>
      <c r="E21" s="2">
        <f t="shared" si="0"/>
        <v>257998</v>
      </c>
      <c r="I21" t="s">
        <v>1</v>
      </c>
      <c r="J21">
        <f>I7</f>
        <v>-14040</v>
      </c>
    </row>
    <row r="22" spans="1:12">
      <c r="A22" t="s">
        <v>21</v>
      </c>
      <c r="B22" s="2">
        <f>IF($B$4="全工場",SUMIFS(差異集計!$C$5:$C$40,差異集計!$A$5:$A$40,$A22),SUMIFS(差異集計!$C$5:$C$40,差異集計!$A$5:$A$40,$A22,差異集計!$B$5:$B$40,$B$4))+IF($B$4="全工場",SUMIFS(差異集計!$D$5:$D$40,差異集計!$A$5:$A$40,$A22),SUMIFS(差異集計!$D$5:$D$40,差異集計!$A$5:$A$40,$A22,差異集計!$B$5:$B$40,$B$4))</f>
        <v>8893</v>
      </c>
      <c r="C22" s="2">
        <f>IF($B$4="全工場",SUMIFS(差異集計!$E$5:$E$40,差異集計!$A$5:$A$40,$A22),SUMIFS(差異集計!$E$5:$E$40,差異集計!$A$5:$A$40,$A22,差異集計!$B$5:$B$40,$B$4))+IF($B$4="全工場",SUMIFS(差異集計!$F$5:$F$40,差異集計!$A$5:$A$40,$A22),SUMIFS(差異集計!$F$5:$F$40,差異集計!$A$5:$A$40,$A22,差異集計!$B$5:$B$40,$B$4))</f>
        <v>172540</v>
      </c>
      <c r="D22" s="2">
        <f>IF($B$4="全工場",SUMIFS(差異集計!$G$5:$G$40,差異集計!$A$5:$A$40,$A22),SUMIFS(差異集計!$G$5:$G$40,差異集計!$A$5:$A$40,$A22,差異集計!$B$5:$B$40,$B$4))+IF($B$4="全工場",SUMIFS(差異集計!$H$5:$H$40,差異集計!$A$5:$A$40,$A22),SUMIFS(差異集計!$H$5:$H$40,差異集計!$A$5:$A$40,$A22,差異集計!$B$5:$B$40,$B$4))</f>
        <v>489000</v>
      </c>
      <c r="E22" s="2">
        <f t="shared" si="0"/>
        <v>670433</v>
      </c>
      <c r="I22" t="s">
        <v>22</v>
      </c>
      <c r="J22">
        <f>L7</f>
        <v>269000</v>
      </c>
    </row>
    <row r="23" spans="1:12">
      <c r="A23" t="s">
        <v>23</v>
      </c>
      <c r="B23" s="2">
        <f>IF($B$4="全工場",SUMIFS(差異集計!$C$5:$C$40,差異集計!$A$5:$A$40,$A23),SUMIFS(差異集計!$C$5:$C$40,差異集計!$A$5:$A$40,$A23,差異集計!$B$5:$B$40,$B$4))+IF($B$4="全工場",SUMIFS(差異集計!$D$5:$D$40,差異集計!$A$5:$A$40,$A23),SUMIFS(差異集計!$D$5:$D$40,差異集計!$A$5:$A$40,$A23,差異集計!$B$5:$B$40,$B$4))</f>
        <v>33116</v>
      </c>
      <c r="C23" s="2">
        <f>IF($B$4="全工場",SUMIFS(差異集計!$E$5:$E$40,差異集計!$A$5:$A$40,$A23),SUMIFS(差異集計!$E$5:$E$40,差異集計!$A$5:$A$40,$A23,差異集計!$B$5:$B$40,$B$4))+IF($B$4="全工場",SUMIFS(差異集計!$F$5:$F$40,差異集計!$A$5:$A$40,$A23),SUMIFS(差異集計!$F$5:$F$40,差異集計!$A$5:$A$40,$A23,差異集計!$B$5:$B$40,$B$4))</f>
        <v>80360</v>
      </c>
      <c r="D23" s="2">
        <f>IF($B$4="全工場",SUMIFS(差異集計!$G$5:$G$40,差異集計!$A$5:$A$40,$A23),SUMIFS(差異集計!$G$5:$G$40,差異集計!$A$5:$A$40,$A23,差異集計!$B$5:$B$40,$B$4))+IF($B$4="全工場",SUMIFS(差異集計!$H$5:$H$40,差異集計!$A$5:$A$40,$A23),SUMIFS(差異集計!$H$5:$H$40,差異集計!$A$5:$A$40,$A23,差異集計!$B$5:$B$40,$B$4))</f>
        <v>207000</v>
      </c>
      <c r="E23" s="2">
        <f t="shared" si="0"/>
        <v>320476</v>
      </c>
    </row>
    <row r="24" spans="1:12">
      <c r="A24" t="s">
        <v>24</v>
      </c>
      <c r="B24" s="2">
        <f>IF($B$4="全工場",SUMIFS(差異集計!$C$5:$C$40,差異集計!$A$5:$A$40,$A24),SUMIFS(差異集計!$C$5:$C$40,差異集計!$A$5:$A$40,$A24,差異集計!$B$5:$B$40,$B$4))+IF($B$4="全工場",SUMIFS(差異集計!$D$5:$D$40,差異集計!$A$5:$A$40,$A24),SUMIFS(差異集計!$D$5:$D$40,差異集計!$A$5:$A$40,$A24,差異集計!$B$5:$B$40,$B$4))</f>
        <v>53315</v>
      </c>
      <c r="C24" s="2">
        <f>IF($B$4="全工場",SUMIFS(差異集計!$E$5:$E$40,差異集計!$A$5:$A$40,$A24),SUMIFS(差異集計!$E$5:$E$40,差異集計!$A$5:$A$40,$A24,差異集計!$B$5:$B$40,$B$4))+IF($B$4="全工場",SUMIFS(差異集計!$F$5:$F$40,差異集計!$A$5:$A$40,$A24),SUMIFS(差異集計!$F$5:$F$40,差異集計!$A$5:$A$40,$A24,差異集計!$B$5:$B$40,$B$4))</f>
        <v>-15120</v>
      </c>
      <c r="D24" s="2">
        <f>IF($B$4="全工場",SUMIFS(差異集計!$G$5:$G$40,差異集計!$A$5:$A$40,$A24),SUMIFS(差異集計!$G$5:$G$40,差異集計!$A$5:$A$40,$A24,差異集計!$B$5:$B$40,$B$4))+IF($B$4="全工場",SUMIFS(差異集計!$H$5:$H$40,差異集計!$A$5:$A$40,$A24),SUMIFS(差異集計!$H$5:$H$40,差異集計!$A$5:$A$40,$A24,差異集計!$B$5:$B$40,$B$4))</f>
        <v>-123000</v>
      </c>
      <c r="E24" s="2">
        <f t="shared" si="0"/>
        <v>-84805</v>
      </c>
      <c r="I24" s="12" t="s">
        <v>25</v>
      </c>
      <c r="J24" s="12"/>
      <c r="K24" s="12"/>
      <c r="L24" s="12"/>
    </row>
    <row r="25" spans="1:12">
      <c r="A25" t="s">
        <v>26</v>
      </c>
      <c r="B25" s="2">
        <f>IF($B$4="全工場",SUMIFS(差異集計!$C$5:$C$40,差異集計!$A$5:$A$40,$A25),SUMIFS(差異集計!$C$5:$C$40,差異集計!$A$5:$A$40,$A25,差異集計!$B$5:$B$40,$B$4))+IF($B$4="全工場",SUMIFS(差異集計!$D$5:$D$40,差異集計!$A$5:$A$40,$A25),SUMIFS(差異集計!$D$5:$D$40,差異集計!$A$5:$A$40,$A25,差異集計!$B$5:$B$40,$B$4))</f>
        <v>2674</v>
      </c>
      <c r="C25" s="2">
        <f>IF($B$4="全工場",SUMIFS(差異集計!$E$5:$E$40,差異集計!$A$5:$A$40,$A25),SUMIFS(差異集計!$E$5:$E$40,差異集計!$A$5:$A$40,$A25,差異集計!$B$5:$B$40,$B$4))+IF($B$4="全工場",SUMIFS(差異集計!$F$5:$F$40,差異集計!$A$5:$A$40,$A25),SUMIFS(差異集計!$F$5:$F$40,差異集計!$A$5:$A$40,$A25,差異集計!$B$5:$B$40,$B$4))</f>
        <v>-89110</v>
      </c>
      <c r="D25" s="2">
        <f>IF($B$4="全工場",SUMIFS(差異集計!$G$5:$G$40,差異集計!$A$5:$A$40,$A25),SUMIFS(差異集計!$G$5:$G$40,差異集計!$A$5:$A$40,$A25,差異集計!$B$5:$B$40,$B$4))+IF($B$4="全工場",SUMIFS(差異集計!$H$5:$H$40,差異集計!$A$5:$A$40,$A25),SUMIFS(差異集計!$H$5:$H$40,差異集計!$A$5:$A$40,$A25,差異集計!$B$5:$B$40,$B$4))</f>
        <v>349000</v>
      </c>
      <c r="E25" s="2">
        <f t="shared" si="0"/>
        <v>262564</v>
      </c>
      <c r="I25" s="6">
        <f>SUM(差異集計!J5:J40)</f>
        <v>0</v>
      </c>
    </row>
    <row r="26" spans="1:12">
      <c r="A26" t="s">
        <v>27</v>
      </c>
      <c r="B26" s="2">
        <f>IF($B$4="全工場",SUMIFS(差異集計!$C$5:$C$40,差異集計!$A$5:$A$40,$A26),SUMIFS(差異集計!$C$5:$C$40,差異集計!$A$5:$A$40,$A26,差異集計!$B$5:$B$40,$B$4))+IF($B$4="全工場",SUMIFS(差異集計!$D$5:$D$40,差異集計!$A$5:$A$40,$A26),SUMIFS(差異集計!$D$5:$D$40,差異集計!$A$5:$A$40,$A26,差異集計!$B$5:$B$40,$B$4))</f>
        <v>33863</v>
      </c>
      <c r="C26" s="2">
        <f>IF($B$4="全工場",SUMIFS(差異集計!$E$5:$E$40,差異集計!$A$5:$A$40,$A26),SUMIFS(差異集計!$E$5:$E$40,差異集計!$A$5:$A$40,$A26,差異集計!$B$5:$B$40,$B$4))+IF($B$4="全工場",SUMIFS(差異集計!$F$5:$F$40,差異集計!$A$5:$A$40,$A26),SUMIFS(差異集計!$F$5:$F$40,差異集計!$A$5:$A$40,$A26,差異集計!$B$5:$B$40,$B$4))</f>
        <v>35900</v>
      </c>
      <c r="D26" s="2">
        <f>IF($B$4="全工場",SUMIFS(差異集計!$G$5:$G$40,差異集計!$A$5:$A$40,$A26),SUMIFS(差異集計!$G$5:$G$40,差異集計!$A$5:$A$40,$A26,差異集計!$B$5:$B$40,$B$4))+IF($B$4="全工場",SUMIFS(差異集計!$H$5:$H$40,差異集計!$A$5:$A$40,$A26),SUMIFS(差異集計!$H$5:$H$40,差異集計!$A$5:$A$40,$A26,差異集計!$B$5:$B$40,$B$4))</f>
        <v>-123000</v>
      </c>
      <c r="E26" s="2">
        <f t="shared" si="0"/>
        <v>-53237</v>
      </c>
      <c r="I26" t="s">
        <v>28</v>
      </c>
    </row>
    <row r="27" spans="1:12">
      <c r="A27" t="s">
        <v>29</v>
      </c>
      <c r="B27" s="2">
        <f>IF($B$4="全工場",SUMIFS(差異集計!$C$5:$C$40,差異集計!$A$5:$A$40,$A27),SUMIFS(差異集計!$C$5:$C$40,差異集計!$A$5:$A$40,$A27,差異集計!$B$5:$B$40,$B$4))+IF($B$4="全工場",SUMIFS(差異集計!$D$5:$D$40,差異集計!$A$5:$A$40,$A27),SUMIFS(差異集計!$D$5:$D$40,差異集計!$A$5:$A$40,$A27,差異集計!$B$5:$B$40,$B$4))</f>
        <v>20773</v>
      </c>
      <c r="C27" s="2">
        <f>IF($B$4="全工場",SUMIFS(差異集計!$E$5:$E$40,差異集計!$A$5:$A$40,$A27),SUMIFS(差異集計!$E$5:$E$40,差異集計!$A$5:$A$40,$A27,差異集計!$B$5:$B$40,$B$4))+IF($B$4="全工場",SUMIFS(差異集計!$F$5:$F$40,差異集計!$A$5:$A$40,$A27),SUMIFS(差異集計!$F$5:$F$40,差異集計!$A$5:$A$40,$A27,差異集計!$B$5:$B$40,$B$4))</f>
        <v>119800</v>
      </c>
      <c r="D27" s="2">
        <f>IF($B$4="全工場",SUMIFS(差異集計!$G$5:$G$40,差異集計!$A$5:$A$40,$A27),SUMIFS(差異集計!$G$5:$G$40,差異集計!$A$5:$A$40,$A27,差異集計!$B$5:$B$40,$B$4))+IF($B$4="全工場",SUMIFS(差異集計!$H$5:$H$40,差異集計!$A$5:$A$40,$A27),SUMIFS(差異集計!$H$5:$H$40,差異集計!$A$5:$A$40,$A27,差異集計!$B$5:$B$40,$B$4))</f>
        <v>459000</v>
      </c>
      <c r="E27" s="2">
        <f t="shared" si="0"/>
        <v>599573</v>
      </c>
    </row>
    <row r="28" spans="1:12">
      <c r="A28" t="s">
        <v>30</v>
      </c>
      <c r="B28" s="2">
        <f>IF($B$4="全工場",SUMIFS(差異集計!$C$5:$C$40,差異集計!$A$5:$A$40,$A28),SUMIFS(差異集計!$C$5:$C$40,差異集計!$A$5:$A$40,$A28,差異集計!$B$5:$B$40,$B$4))+IF($B$4="全工場",SUMIFS(差異集計!$D$5:$D$40,差異集計!$A$5:$A$40,$A28),SUMIFS(差異集計!$D$5:$D$40,差異集計!$A$5:$A$40,$A28,差異集計!$B$5:$B$40,$B$4))</f>
        <v>7049</v>
      </c>
      <c r="C28" s="2">
        <f>IF($B$4="全工場",SUMIFS(差異集計!$E$5:$E$40,差異集計!$A$5:$A$40,$A28),SUMIFS(差異集計!$E$5:$E$40,差異集計!$A$5:$A$40,$A28,差異集計!$B$5:$B$40,$B$4))+IF($B$4="全工場",SUMIFS(差異集計!$F$5:$F$40,差異集計!$A$5:$A$40,$A28),SUMIFS(差異集計!$F$5:$F$40,差異集計!$A$5:$A$40,$A28,差異集計!$B$5:$B$40,$B$4))</f>
        <v>35180</v>
      </c>
      <c r="D28" s="2">
        <f>IF($B$4="全工場",SUMIFS(差異集計!$G$5:$G$40,差異集計!$A$5:$A$40,$A28),SUMIFS(差異集計!$G$5:$G$40,差異集計!$A$5:$A$40,$A28,差異集計!$B$5:$B$40,$B$4))+IF($B$4="全工場",SUMIFS(差異集計!$H$5:$H$40,差異集計!$A$5:$A$40,$A28),SUMIFS(差異集計!$H$5:$H$40,差異集計!$A$5:$A$40,$A28,差異集計!$B$5:$B$40,$B$4))</f>
        <v>349000</v>
      </c>
      <c r="E28" s="2">
        <f t="shared" si="0"/>
        <v>391229</v>
      </c>
    </row>
    <row r="29" spans="1:12">
      <c r="A29" t="s">
        <v>31</v>
      </c>
      <c r="B29" s="2">
        <f>IF($B$4="全工場",SUMIFS(差異集計!$C$5:$C$40,差異集計!$A$5:$A$40,$A29),SUMIFS(差異集計!$C$5:$C$40,差異集計!$A$5:$A$40,$A29,差異集計!$B$5:$B$40,$B$4))+IF($B$4="全工場",SUMIFS(差異集計!$D$5:$D$40,差異集計!$A$5:$A$40,$A29),SUMIFS(差異集計!$D$5:$D$40,差異集計!$A$5:$A$40,$A29,差異集計!$B$5:$B$40,$B$4))</f>
        <v>-23870</v>
      </c>
      <c r="C29" s="2">
        <f>IF($B$4="全工場",SUMIFS(差異集計!$E$5:$E$40,差異集計!$A$5:$A$40,$A29),SUMIFS(差異集計!$E$5:$E$40,差異集計!$A$5:$A$40,$A29,差異集計!$B$5:$B$40,$B$4))+IF($B$4="全工場",SUMIFS(差異集計!$F$5:$F$40,差異集計!$A$5:$A$40,$A29),SUMIFS(差異集計!$F$5:$F$40,差異集計!$A$5:$A$40,$A29,差異集計!$B$5:$B$40,$B$4))</f>
        <v>40450</v>
      </c>
      <c r="D29" s="2">
        <f>IF($B$4="全工場",SUMIFS(差異集計!$G$5:$G$40,差異集計!$A$5:$A$40,$A29),SUMIFS(差異集計!$G$5:$G$40,差異集計!$A$5:$A$40,$A29,差異集計!$B$5:$B$40,$B$4))+IF($B$4="全工場",SUMIFS(差異集計!$H$5:$H$40,差異集計!$A$5:$A$40,$A29),SUMIFS(差異集計!$H$5:$H$40,差異集計!$A$5:$A$40,$A29,差異集計!$B$5:$B$40,$B$4))</f>
        <v>207000</v>
      </c>
      <c r="E29" s="2">
        <f t="shared" si="0"/>
        <v>223580</v>
      </c>
    </row>
    <row r="30" spans="1:12">
      <c r="A30" t="s">
        <v>32</v>
      </c>
      <c r="B30" s="2">
        <f>IF($B$4="全工場",SUMIFS(差異集計!$C$5:$C$40,差異集計!$A$5:$A$40,$A30),SUMIFS(差異集計!$C$5:$C$40,差異集計!$A$5:$A$40,$A30,差異集計!$B$5:$B$40,$B$4))+IF($B$4="全工場",SUMIFS(差異集計!$D$5:$D$40,差異集計!$A$5:$A$40,$A30),SUMIFS(差異集計!$D$5:$D$40,差異集計!$A$5:$A$40,$A30,差異集計!$B$5:$B$40,$B$4))</f>
        <v>47647</v>
      </c>
      <c r="C30" s="2">
        <f>IF($B$4="全工場",SUMIFS(差異集計!$E$5:$E$40,差異集計!$A$5:$A$40,$A30),SUMIFS(差異集計!$E$5:$E$40,差異集計!$A$5:$A$40,$A30,差異集計!$B$5:$B$40,$B$4))+IF($B$4="全工場",SUMIFS(差異集計!$F$5:$F$40,差異集計!$A$5:$A$40,$A30),SUMIFS(差異集計!$F$5:$F$40,差異集計!$A$5:$A$40,$A30,差異集計!$B$5:$B$40,$B$4))</f>
        <v>83930</v>
      </c>
      <c r="D30" s="2">
        <f>IF($B$4="全工場",SUMIFS(差異集計!$G$5:$G$40,差異集計!$A$5:$A$40,$A30),SUMIFS(差異集計!$G$5:$G$40,差異集計!$A$5:$A$40,$A30,差異集計!$B$5:$B$40,$B$4))+IF($B$4="全工場",SUMIFS(差異集計!$H$5:$H$40,差異集計!$A$5:$A$40,$A30),SUMIFS(差異集計!$H$5:$H$40,差異集計!$A$5:$A$40,$A30,差異集計!$B$5:$B$40,$B$4))</f>
        <v>489000</v>
      </c>
      <c r="E30" s="2">
        <f t="shared" si="0"/>
        <v>620577</v>
      </c>
    </row>
    <row r="31" spans="1:12">
      <c r="A31" t="s">
        <v>33</v>
      </c>
      <c r="B31" s="2">
        <f>IF($B$4="全工場",SUMIFS(差異集計!$C$5:$C$40,差異集計!$A$5:$A$40,$A31),SUMIFS(差異集計!$C$5:$C$40,差異集計!$A$5:$A$40,$A31,差異集計!$B$5:$B$40,$B$4))+IF($B$4="全工場",SUMIFS(差異集計!$D$5:$D$40,差異集計!$A$5:$A$40,$A31),SUMIFS(差異集計!$D$5:$D$40,差異集計!$A$5:$A$40,$A31,差異集計!$B$5:$B$40,$B$4))</f>
        <v>1968</v>
      </c>
      <c r="C31" s="2">
        <f>IF($B$4="全工場",SUMIFS(差異集計!$E$5:$E$40,差異集計!$A$5:$A$40,$A31),SUMIFS(差異集計!$E$5:$E$40,差異集計!$A$5:$A$40,$A31,差異集計!$B$5:$B$40,$B$4))+IF($B$4="全工場",SUMIFS(差異集計!$F$5:$F$40,差異集計!$A$5:$A$40,$A31),SUMIFS(差異集計!$F$5:$F$40,差異集計!$A$5:$A$40,$A31,差異集計!$B$5:$B$40,$B$4))</f>
        <v>123160</v>
      </c>
      <c r="D31" s="2">
        <f>IF($B$4="全工場",SUMIFS(差異集計!$G$5:$G$40,差異集計!$A$5:$A$40,$A31),SUMIFS(差異集計!$G$5:$G$40,差異集計!$A$5:$A$40,$A31,差異集計!$B$5:$B$40,$B$4))+IF($B$4="全工場",SUMIFS(差異集計!$H$5:$H$40,差異集計!$A$5:$A$40,$A31),SUMIFS(差異集計!$H$5:$H$40,差異集計!$A$5:$A$40,$A31,差異集計!$B$5:$B$40,$B$4))</f>
        <v>459000</v>
      </c>
      <c r="E31" s="2">
        <f t="shared" si="0"/>
        <v>584128</v>
      </c>
    </row>
  </sheetData>
  <mergeCells count="12">
    <mergeCell ref="A11:H11"/>
    <mergeCell ref="I11:N11"/>
    <mergeCell ref="I24:L24"/>
    <mergeCell ref="A1:N2"/>
    <mergeCell ref="A6:C6"/>
    <mergeCell ref="A7:C9"/>
    <mergeCell ref="E6:G6"/>
    <mergeCell ref="E7:G9"/>
    <mergeCell ref="I6:K6"/>
    <mergeCell ref="I7:K9"/>
    <mergeCell ref="L6:N6"/>
    <mergeCell ref="L7:N9"/>
  </mergeCells>
  <phoneticPr fontId="7"/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xr:uid="{00000000-0002-0000-0100-000000000000}">
          <x14:formula1>
            <xm:f>設定!$A$2:$A$5</xm:f>
          </x14:formula1>
          <xm:sqref>B4</xm:sqref>
        </x14:dataValidation>
        <x14:dataValidation type="list" xr:uid="{00000000-0002-0000-0100-000001000000}">
          <x14:formula1>
            <xm:f>設定!$B$2:$B$13</xm:f>
          </x14:formula1>
          <xm:sqref>E4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0"/>
  <sheetViews>
    <sheetView workbookViewId="0">
      <pane ySplit="4" topLeftCell="A5" activePane="bottomLeft" state="frozen"/>
      <selection pane="bottomLeft" sqref="A1:J2"/>
    </sheetView>
  </sheetViews>
  <sheetFormatPr defaultRowHeight="14"/>
  <cols>
    <col min="1" max="2" width="16" customWidth="1"/>
    <col min="3" max="10" width="17" customWidth="1"/>
  </cols>
  <sheetData>
    <row r="1" spans="1:10" ht="31" customHeight="1">
      <c r="A1" s="7" t="s">
        <v>34</v>
      </c>
      <c r="B1" s="7"/>
      <c r="C1" s="7"/>
      <c r="D1" s="7"/>
      <c r="E1" s="7"/>
      <c r="F1" s="7"/>
      <c r="G1" s="7"/>
      <c r="H1" s="7"/>
      <c r="I1" s="7"/>
      <c r="J1" s="7"/>
    </row>
    <row r="2" spans="1:10" ht="31" customHeight="1">
      <c r="A2" s="7"/>
      <c r="B2" s="7"/>
      <c r="C2" s="7"/>
      <c r="D2" s="7"/>
      <c r="E2" s="7"/>
      <c r="F2" s="7"/>
      <c r="G2" s="7"/>
      <c r="H2" s="7"/>
      <c r="I2" s="7"/>
      <c r="J2" s="7"/>
    </row>
    <row r="4" spans="1:10" ht="26" customHeight="1">
      <c r="A4" s="1" t="s">
        <v>13</v>
      </c>
      <c r="B4" s="1" t="s">
        <v>35</v>
      </c>
      <c r="C4" s="1" t="s">
        <v>36</v>
      </c>
      <c r="D4" s="1" t="s">
        <v>37</v>
      </c>
      <c r="E4" s="1" t="s">
        <v>38</v>
      </c>
      <c r="F4" s="1" t="s">
        <v>39</v>
      </c>
      <c r="G4" s="1" t="s">
        <v>40</v>
      </c>
      <c r="H4" s="1" t="s">
        <v>41</v>
      </c>
      <c r="I4" s="1" t="s">
        <v>42</v>
      </c>
      <c r="J4" s="1" t="s">
        <v>43</v>
      </c>
    </row>
    <row r="5" spans="1:10">
      <c r="A5" t="s">
        <v>6</v>
      </c>
      <c r="B5" t="s">
        <v>44</v>
      </c>
      <c r="C5" s="2">
        <f>SUMIFS(材料費!$G$5:$G$40,材料費!$A$5:$A$40,$A5,材料費!$B$5:$B$40,$B5)</f>
        <v>-16794</v>
      </c>
      <c r="D5" s="2">
        <f>SUMIFS(材料費!$H$5:$H$40,材料費!$A$5:$A$40,$A5,材料費!$B$5:$B$40,$B5)</f>
        <v>9580</v>
      </c>
      <c r="E5" s="2">
        <f>SUMIFS(労務費!$G$5:$G$40,労務費!$A$5:$A$40,$A5,労務費!$B$5:$B$40,$B5)</f>
        <v>92960</v>
      </c>
      <c r="F5" s="2">
        <f>SUMIFS(労務費!$H$5:$H$40,労務費!$A$5:$A$40,$A5,労務費!$B$5:$B$40,$B5)</f>
        <v>77900</v>
      </c>
      <c r="G5" s="2">
        <f>SUMIFS(製造間接費!$H$5:$H$40,製造間接費!$A$5:$A$40,$A5,製造間接費!$B$5:$B$40,$B5)</f>
        <v>235000</v>
      </c>
      <c r="H5" s="2">
        <f>SUMIFS(製造間接費!$I$5:$I$40,製造間接費!$A$5:$A$40,$A5,製造間接費!$B$5:$B$40,$B5)</f>
        <v>364000</v>
      </c>
      <c r="I5" s="3">
        <f t="shared" ref="I5:I40" si="0">SUM(C5:H5)</f>
        <v>762646</v>
      </c>
      <c r="J5" s="2">
        <f>SUMIFS(材料費!$J$5:$J$40,材料費!$A$5:$A$40,A5,材料費!$B$5:$B$40,B5)+SUMIFS(労務費!$J$5:$J$40,労務費!$A$5:$A$40,A5,労務費!$B$5:$B$40,B5)+SUMIFS(製造間接費!$K$5:$K$40,製造間接費!$A$5:$A$40,A5,製造間接費!$B$5:$B$40,B5)</f>
        <v>0</v>
      </c>
    </row>
    <row r="6" spans="1:10">
      <c r="A6" t="s">
        <v>6</v>
      </c>
      <c r="B6" t="s">
        <v>45</v>
      </c>
      <c r="C6" s="2">
        <f>SUMIFS(材料費!$G$5:$G$40,材料費!$A$5:$A$40,$A6,材料費!$B$5:$B$40,$B6)</f>
        <v>-7441</v>
      </c>
      <c r="D6" s="2">
        <f>SUMIFS(材料費!$H$5:$H$40,材料費!$A$5:$A$40,$A6,材料費!$B$5:$B$40,$B6)</f>
        <v>10280</v>
      </c>
      <c r="E6" s="2">
        <f>SUMIFS(労務費!$G$5:$G$40,労務費!$A$5:$A$40,$A6,労務費!$B$5:$B$40,$B6)</f>
        <v>99120</v>
      </c>
      <c r="F6" s="2">
        <f>SUMIFS(労務費!$H$5:$H$40,労務費!$A$5:$A$40,$A6,労務費!$B$5:$B$40,$B6)</f>
        <v>26040</v>
      </c>
      <c r="G6" s="2">
        <f>SUMIFS(製造間接費!$H$5:$H$40,製造間接費!$A$5:$A$40,$A6,製造間接費!$B$5:$B$40,$B6)</f>
        <v>125000</v>
      </c>
      <c r="H6" s="2">
        <f>SUMIFS(製造間接費!$I$5:$I$40,製造間接費!$A$5:$A$40,$A6,製造間接費!$B$5:$B$40,$B6)</f>
        <v>358620.68965517217</v>
      </c>
      <c r="I6" s="3">
        <f t="shared" si="0"/>
        <v>611619.68965517217</v>
      </c>
      <c r="J6" s="2">
        <f>SUMIFS(材料費!$J$5:$J$40,材料費!$A$5:$A$40,A6,材料費!$B$5:$B$40,B6)+SUMIFS(労務費!$J$5:$J$40,労務費!$A$5:$A$40,A6,労務費!$B$5:$B$40,B6)+SUMIFS(製造間接費!$K$5:$K$40,製造間接費!$A$5:$A$40,A6,製造間接費!$B$5:$B$40,B6)</f>
        <v>0</v>
      </c>
    </row>
    <row r="7" spans="1:10">
      <c r="A7" t="s">
        <v>6</v>
      </c>
      <c r="B7" t="s">
        <v>46</v>
      </c>
      <c r="C7" s="2">
        <f>SUMIFS(材料費!$G$5:$G$40,材料費!$A$5:$A$40,$A7,材料費!$B$5:$B$40,$B7)</f>
        <v>-8351</v>
      </c>
      <c r="D7" s="2">
        <f>SUMIFS(材料費!$H$5:$H$40,材料費!$A$5:$A$40,$A7,材料費!$B$5:$B$40,$B7)</f>
        <v>10980</v>
      </c>
      <c r="E7" s="2">
        <f>SUMIFS(労務費!$G$5:$G$40,労務費!$A$5:$A$40,$A7,労務費!$B$5:$B$40,$B7)</f>
        <v>62985</v>
      </c>
      <c r="F7" s="2">
        <f>SUMIFS(労務費!$H$5:$H$40,労務費!$A$5:$A$40,$A7,労務費!$B$5:$B$40,$B7)</f>
        <v>-57250</v>
      </c>
      <c r="G7" s="2">
        <f>SUMIFS(製造間接費!$H$5:$H$40,製造間接費!$A$5:$A$40,$A7,製造間接費!$B$5:$B$40,$B7)</f>
        <v>-95000</v>
      </c>
      <c r="H7" s="2">
        <f>SUMIFS(製造間接費!$I$5:$I$40,製造間接費!$A$5:$A$40,$A7,製造間接費!$B$5:$B$40,$B7)</f>
        <v>-27272.727272727527</v>
      </c>
      <c r="I7" s="3">
        <f t="shared" si="0"/>
        <v>-113908.72727272753</v>
      </c>
      <c r="J7" s="2">
        <f>SUMIFS(材料費!$J$5:$J$40,材料費!$A$5:$A$40,A7,材料費!$B$5:$B$40,B7)+SUMIFS(労務費!$J$5:$J$40,労務費!$A$5:$A$40,A7,労務費!$B$5:$B$40,B7)+SUMIFS(製造間接費!$K$5:$K$40,製造間接費!$A$5:$A$40,A7,製造間接費!$B$5:$B$40,B7)</f>
        <v>0</v>
      </c>
    </row>
    <row r="8" spans="1:10">
      <c r="A8" t="s">
        <v>20</v>
      </c>
      <c r="B8" t="s">
        <v>44</v>
      </c>
      <c r="C8" s="2">
        <f>SUMIFS(材料費!$G$5:$G$40,材料費!$A$5:$A$40,$A8,材料費!$B$5:$B$40,$B8)</f>
        <v>-6622</v>
      </c>
      <c r="D8" s="2">
        <f>SUMIFS(材料費!$H$5:$H$40,材料費!$A$5:$A$40,$A8,材料費!$B$5:$B$40,$B8)</f>
        <v>9660</v>
      </c>
      <c r="E8" s="2">
        <f>SUMIFS(労務費!$G$5:$G$40,労務費!$A$5:$A$40,$A8,労務費!$B$5:$B$40,$B8)</f>
        <v>-38640</v>
      </c>
      <c r="F8" s="2">
        <f>SUMIFS(労務費!$H$5:$H$40,労務費!$A$5:$A$40,$A8,労務費!$B$5:$B$40,$B8)</f>
        <v>24600</v>
      </c>
      <c r="G8" s="2">
        <f>SUMIFS(製造間接費!$H$5:$H$40,製造間接費!$A$5:$A$40,$A8,製造間接費!$B$5:$B$40,$B8)</f>
        <v>-95000</v>
      </c>
      <c r="H8" s="2">
        <f>SUMIFS(製造間接費!$I$5:$I$40,製造間接費!$A$5:$A$40,$A8,製造間接費!$B$5:$B$40,$B8)</f>
        <v>364000</v>
      </c>
      <c r="I8" s="3">
        <f t="shared" si="0"/>
        <v>257998</v>
      </c>
      <c r="J8" s="2">
        <f>SUMIFS(材料費!$J$5:$J$40,材料費!$A$5:$A$40,A8,材料費!$B$5:$B$40,B8)+SUMIFS(労務費!$J$5:$J$40,労務費!$A$5:$A$40,A8,労務費!$B$5:$B$40,B8)+SUMIFS(製造間接費!$K$5:$K$40,製造間接費!$A$5:$A$40,A8,製造間接費!$B$5:$B$40,B8)</f>
        <v>0</v>
      </c>
    </row>
    <row r="9" spans="1:10">
      <c r="A9" t="s">
        <v>20</v>
      </c>
      <c r="B9" t="s">
        <v>45</v>
      </c>
      <c r="C9" s="2">
        <f>SUMIFS(材料費!$G$5:$G$40,材料費!$A$5:$A$40,$A9,材料費!$B$5:$B$40,$B9)</f>
        <v>-20538</v>
      </c>
      <c r="D9" s="2">
        <f>SUMIFS(材料費!$H$5:$H$40,材料費!$A$5:$A$40,$A9,材料費!$B$5:$B$40,$B9)</f>
        <v>44030</v>
      </c>
      <c r="E9" s="2">
        <f>SUMIFS(労務費!$G$5:$G$40,労務費!$A$5:$A$40,$A9,労務費!$B$5:$B$40,$B9)</f>
        <v>62900</v>
      </c>
      <c r="F9" s="2">
        <f>SUMIFS(労務費!$H$5:$H$40,労務費!$A$5:$A$40,$A9,労務費!$B$5:$B$40,$B9)</f>
        <v>82460</v>
      </c>
      <c r="G9" s="2">
        <f>SUMIFS(製造間接費!$H$5:$H$40,製造間接費!$A$5:$A$40,$A9,製造間接費!$B$5:$B$40,$B9)</f>
        <v>-95000</v>
      </c>
      <c r="H9" s="2">
        <f>SUMIFS(製造間接費!$I$5:$I$40,製造間接費!$A$5:$A$40,$A9,製造間接費!$B$5:$B$40,$B9)</f>
        <v>358620.68965517217</v>
      </c>
      <c r="I9" s="3">
        <f t="shared" si="0"/>
        <v>432472.68965517217</v>
      </c>
      <c r="J9" s="2">
        <f>SUMIFS(材料費!$J$5:$J$40,材料費!$A$5:$A$40,A9,材料費!$B$5:$B$40,B9)+SUMIFS(労務費!$J$5:$J$40,労務費!$A$5:$A$40,A9,労務費!$B$5:$B$40,B9)+SUMIFS(製造間接費!$K$5:$K$40,製造間接費!$A$5:$A$40,A9,製造間接費!$B$5:$B$40,B9)</f>
        <v>0</v>
      </c>
    </row>
    <row r="10" spans="1:10">
      <c r="A10" t="s">
        <v>20</v>
      </c>
      <c r="B10" t="s">
        <v>46</v>
      </c>
      <c r="C10" s="2">
        <f>SUMIFS(材料費!$G$5:$G$40,材料費!$A$5:$A$40,$A10,材料費!$B$5:$B$40,$B10)</f>
        <v>14472</v>
      </c>
      <c r="D10" s="2">
        <f>SUMIFS(材料費!$H$5:$H$40,材料費!$A$5:$A$40,$A10,材料費!$B$5:$B$40,$B10)</f>
        <v>11060</v>
      </c>
      <c r="E10" s="2">
        <f>SUMIFS(労務費!$G$5:$G$40,労務費!$A$5:$A$40,$A10,労務費!$B$5:$B$40,$B10)</f>
        <v>109760</v>
      </c>
      <c r="F10" s="2">
        <f>SUMIFS(労務費!$H$5:$H$40,労務費!$A$5:$A$40,$A10,労務費!$B$5:$B$40,$B10)</f>
        <v>27480</v>
      </c>
      <c r="G10" s="2">
        <f>SUMIFS(製造間接費!$H$5:$H$40,製造間接費!$A$5:$A$40,$A10,製造間接費!$B$5:$B$40,$B10)</f>
        <v>-95000</v>
      </c>
      <c r="H10" s="2">
        <f>SUMIFS(製造間接費!$I$5:$I$40,製造間接費!$A$5:$A$40,$A10,製造間接費!$B$5:$B$40,$B10)</f>
        <v>354545.45454545412</v>
      </c>
      <c r="I10" s="3">
        <f t="shared" si="0"/>
        <v>422317.45454545412</v>
      </c>
      <c r="J10" s="2">
        <f>SUMIFS(材料費!$J$5:$J$40,材料費!$A$5:$A$40,A10,材料費!$B$5:$B$40,B10)+SUMIFS(労務費!$J$5:$J$40,労務費!$A$5:$A$40,A10,労務費!$B$5:$B$40,B10)+SUMIFS(製造間接費!$K$5:$K$40,製造間接費!$A$5:$A$40,A10,製造間接費!$B$5:$B$40,B10)</f>
        <v>0</v>
      </c>
    </row>
    <row r="11" spans="1:10">
      <c r="A11" t="s">
        <v>21</v>
      </c>
      <c r="B11" t="s">
        <v>44</v>
      </c>
      <c r="C11" s="2">
        <f>SUMIFS(材料費!$G$5:$G$40,材料費!$A$5:$A$40,$A11,材料費!$B$5:$B$40,$B11)</f>
        <v>-17892</v>
      </c>
      <c r="D11" s="2">
        <f>SUMIFS(材料費!$H$5:$H$40,材料費!$A$5:$A$40,$A11,材料費!$B$5:$B$40,$B11)</f>
        <v>26785</v>
      </c>
      <c r="E11" s="2">
        <f>SUMIFS(労務費!$G$5:$G$40,労務費!$A$5:$A$40,$A11,労務費!$B$5:$B$40,$B11)</f>
        <v>94640</v>
      </c>
      <c r="F11" s="2">
        <f>SUMIFS(労務費!$H$5:$H$40,労務費!$A$5:$A$40,$A11,労務費!$B$5:$B$40,$B11)</f>
        <v>77900</v>
      </c>
      <c r="G11" s="2">
        <f>SUMIFS(製造間接費!$H$5:$H$40,製造間接費!$A$5:$A$40,$A11,製造間接費!$B$5:$B$40,$B11)</f>
        <v>125000</v>
      </c>
      <c r="H11" s="2">
        <f>SUMIFS(製造間接費!$I$5:$I$40,製造間接費!$A$5:$A$40,$A11,製造間接費!$B$5:$B$40,$B11)</f>
        <v>364000</v>
      </c>
      <c r="I11" s="3">
        <f t="shared" si="0"/>
        <v>670433</v>
      </c>
      <c r="J11" s="2">
        <f>SUMIFS(材料費!$J$5:$J$40,材料費!$A$5:$A$40,A11,材料費!$B$5:$B$40,B11)+SUMIFS(労務費!$J$5:$J$40,労務費!$A$5:$A$40,A11,労務費!$B$5:$B$40,B11)+SUMIFS(製造間接費!$K$5:$K$40,製造間接費!$A$5:$A$40,A11,製造間接費!$B$5:$B$40,B11)</f>
        <v>0</v>
      </c>
    </row>
    <row r="12" spans="1:10">
      <c r="A12" t="s">
        <v>21</v>
      </c>
      <c r="B12" t="s">
        <v>45</v>
      </c>
      <c r="C12" s="2">
        <f>SUMIFS(材料費!$G$5:$G$40,材料費!$A$5:$A$40,$A12,材料費!$B$5:$B$40,$B12)</f>
        <v>12408</v>
      </c>
      <c r="D12" s="2">
        <f>SUMIFS(材料費!$H$5:$H$40,材料費!$A$5:$A$40,$A12,材料費!$B$5:$B$40,$B12)</f>
        <v>-18270</v>
      </c>
      <c r="E12" s="2">
        <f>SUMIFS(労務費!$G$5:$G$40,労務費!$A$5:$A$40,$A12,労務費!$B$5:$B$40,$B12)</f>
        <v>100800</v>
      </c>
      <c r="F12" s="2">
        <f>SUMIFS(労務費!$H$5:$H$40,労務費!$A$5:$A$40,$A12,労務費!$B$5:$B$40,$B12)</f>
        <v>26040</v>
      </c>
      <c r="G12" s="2">
        <f>SUMIFS(製造間接費!$H$5:$H$40,製造間接費!$A$5:$A$40,$A12,製造間接費!$B$5:$B$40,$B12)</f>
        <v>-95000</v>
      </c>
      <c r="H12" s="2">
        <f>SUMIFS(製造間接費!$I$5:$I$40,製造間接費!$A$5:$A$40,$A12,製造間接費!$B$5:$B$40,$B12)</f>
        <v>358620.68965517217</v>
      </c>
      <c r="I12" s="3">
        <f t="shared" si="0"/>
        <v>384598.68965517217</v>
      </c>
      <c r="J12" s="2">
        <f>SUMIFS(材料費!$J$5:$J$40,材料費!$A$5:$A$40,A12,材料費!$B$5:$B$40,B12)+SUMIFS(労務費!$J$5:$J$40,労務費!$A$5:$A$40,A12,労務費!$B$5:$B$40,B12)+SUMIFS(製造間接費!$K$5:$K$40,製造間接費!$A$5:$A$40,A12,製造間接費!$B$5:$B$40,B12)</f>
        <v>0</v>
      </c>
    </row>
    <row r="13" spans="1:10">
      <c r="A13" t="s">
        <v>21</v>
      </c>
      <c r="B13" t="s">
        <v>46</v>
      </c>
      <c r="C13" s="2">
        <f>SUMIFS(材料費!$G$5:$G$40,材料費!$A$5:$A$40,$A13,材料費!$B$5:$B$40,$B13)</f>
        <v>13968</v>
      </c>
      <c r="D13" s="2">
        <f>SUMIFS(材料費!$H$5:$H$40,材料費!$A$5:$A$40,$A13,材料費!$B$5:$B$40,$B13)</f>
        <v>-19495</v>
      </c>
      <c r="E13" s="2">
        <f>SUMIFS(労務費!$G$5:$G$40,労務費!$A$5:$A$40,$A13,労務費!$B$5:$B$40,$B13)</f>
        <v>-47400</v>
      </c>
      <c r="F13" s="2">
        <f>SUMIFS(労務費!$H$5:$H$40,労務費!$A$5:$A$40,$A13,労務費!$B$5:$B$40,$B13)</f>
        <v>27480</v>
      </c>
      <c r="G13" s="2">
        <f>SUMIFS(製造間接費!$H$5:$H$40,製造間接費!$A$5:$A$40,$A13,製造間接費!$B$5:$B$40,$B13)</f>
        <v>125000</v>
      </c>
      <c r="H13" s="2">
        <f>SUMIFS(製造間接費!$I$5:$I$40,製造間接費!$A$5:$A$40,$A13,製造間接費!$B$5:$B$40,$B13)</f>
        <v>218181.81818181789</v>
      </c>
      <c r="I13" s="3">
        <f t="shared" si="0"/>
        <v>317734.81818181789</v>
      </c>
      <c r="J13" s="2">
        <f>SUMIFS(材料費!$J$5:$J$40,材料費!$A$5:$A$40,A13,材料費!$B$5:$B$40,B13)+SUMIFS(労務費!$J$5:$J$40,労務費!$A$5:$A$40,A13,労務費!$B$5:$B$40,B13)+SUMIFS(製造間接費!$K$5:$K$40,製造間接費!$A$5:$A$40,A13,製造間接費!$B$5:$B$40,B13)</f>
        <v>0</v>
      </c>
    </row>
    <row r="14" spans="1:10">
      <c r="A14" t="s">
        <v>23</v>
      </c>
      <c r="B14" t="s">
        <v>44</v>
      </c>
      <c r="C14" s="2">
        <f>SUMIFS(材料費!$G$5:$G$40,材料費!$A$5:$A$40,$A14,材料費!$B$5:$B$40,$B14)</f>
        <v>-7259</v>
      </c>
      <c r="D14" s="2">
        <f>SUMIFS(材料費!$H$5:$H$40,材料費!$A$5:$A$40,$A14,材料費!$B$5:$B$40,$B14)</f>
        <v>40375</v>
      </c>
      <c r="E14" s="2">
        <f>SUMIFS(労務費!$G$5:$G$40,労務費!$A$5:$A$40,$A14,労務費!$B$5:$B$40,$B14)</f>
        <v>55760</v>
      </c>
      <c r="F14" s="2">
        <f>SUMIFS(労務費!$H$5:$H$40,労務費!$A$5:$A$40,$A14,労務費!$B$5:$B$40,$B14)</f>
        <v>24600</v>
      </c>
      <c r="G14" s="2">
        <f>SUMIFS(製造間接費!$H$5:$H$40,製造間接費!$A$5:$A$40,$A14,製造間接費!$B$5:$B$40,$B14)</f>
        <v>235000</v>
      </c>
      <c r="H14" s="2">
        <f>SUMIFS(製造間接費!$I$5:$I$40,製造間接費!$A$5:$A$40,$A14,製造間接費!$B$5:$B$40,$B14)</f>
        <v>-28000</v>
      </c>
      <c r="I14" s="3">
        <f t="shared" si="0"/>
        <v>320476</v>
      </c>
      <c r="J14" s="2">
        <f>SUMIFS(材料費!$J$5:$J$40,材料費!$A$5:$A$40,A14,材料費!$B$5:$B$40,B14)+SUMIFS(労務費!$J$5:$J$40,労務費!$A$5:$A$40,A14,労務費!$B$5:$B$40,B14)+SUMIFS(製造間接費!$K$5:$K$40,製造間接費!$A$5:$A$40,A14,製造間接費!$B$5:$B$40,B14)</f>
        <v>0</v>
      </c>
    </row>
    <row r="15" spans="1:10">
      <c r="A15" t="s">
        <v>23</v>
      </c>
      <c r="B15" t="s">
        <v>45</v>
      </c>
      <c r="C15" s="2">
        <f>SUMIFS(材料費!$G$5:$G$40,材料費!$A$5:$A$40,$A15,材料費!$B$5:$B$40,$B15)</f>
        <v>-7714</v>
      </c>
      <c r="D15" s="2">
        <f>SUMIFS(材料費!$H$5:$H$40,材料費!$A$5:$A$40,$A15,材料費!$B$5:$B$40,$B15)</f>
        <v>10200</v>
      </c>
      <c r="E15" s="2">
        <f>SUMIFS(労務費!$G$5:$G$40,労務費!$A$5:$A$40,$A15,労務費!$B$5:$B$40,$B15)</f>
        <v>-43560</v>
      </c>
      <c r="F15" s="2">
        <f>SUMIFS(労務費!$H$5:$H$40,労務費!$A$5:$A$40,$A15,労務費!$B$5:$B$40,$B15)</f>
        <v>26040</v>
      </c>
      <c r="G15" s="2">
        <f>SUMIFS(製造間接費!$H$5:$H$40,製造間接費!$A$5:$A$40,$A15,製造間接費!$B$5:$B$40,$B15)</f>
        <v>235000</v>
      </c>
      <c r="H15" s="2">
        <f>SUMIFS(製造間接費!$I$5:$I$40,製造間接費!$A$5:$A$40,$A15,製造間接費!$B$5:$B$40,$B15)</f>
        <v>358620.68965517217</v>
      </c>
      <c r="I15" s="3">
        <f t="shared" si="0"/>
        <v>578586.68965517217</v>
      </c>
      <c r="J15" s="2">
        <f>SUMIFS(材料費!$J$5:$J$40,材料費!$A$5:$A$40,A15,材料費!$B$5:$B$40,B15)+SUMIFS(労務費!$J$5:$J$40,労務費!$A$5:$A$40,A15,労務費!$B$5:$B$40,B15)+SUMIFS(製造間接費!$K$5:$K$40,製造間接費!$A$5:$A$40,A15,製造間接費!$B$5:$B$40,B15)</f>
        <v>0</v>
      </c>
    </row>
    <row r="16" spans="1:10">
      <c r="A16" t="s">
        <v>23</v>
      </c>
      <c r="B16" t="s">
        <v>46</v>
      </c>
      <c r="C16" s="2">
        <f>SUMIFS(材料費!$G$5:$G$40,材料費!$A$5:$A$40,$A16,材料費!$B$5:$B$40,$B16)</f>
        <v>22363</v>
      </c>
      <c r="D16" s="2">
        <f>SUMIFS(材料費!$H$5:$H$40,材料費!$A$5:$A$40,$A16,材料費!$B$5:$B$40,$B16)</f>
        <v>-19075</v>
      </c>
      <c r="E16" s="2">
        <f>SUMIFS(労務費!$G$5:$G$40,労務費!$A$5:$A$40,$A16,労務費!$B$5:$B$40,$B16)</f>
        <v>-45540</v>
      </c>
      <c r="F16" s="2">
        <f>SUMIFS(労務費!$H$5:$H$40,労務費!$A$5:$A$40,$A16,労務費!$B$5:$B$40,$B16)</f>
        <v>-57250</v>
      </c>
      <c r="G16" s="2">
        <f>SUMIFS(製造間接費!$H$5:$H$40,製造間接費!$A$5:$A$40,$A16,製造間接費!$B$5:$B$40,$B16)</f>
        <v>-95000</v>
      </c>
      <c r="H16" s="2">
        <f>SUMIFS(製造間接費!$I$5:$I$40,製造間接費!$A$5:$A$40,$A16,製造間接費!$B$5:$B$40,$B16)</f>
        <v>218181.81818181789</v>
      </c>
      <c r="I16" s="3">
        <f t="shared" si="0"/>
        <v>23679.818181817885</v>
      </c>
      <c r="J16" s="2">
        <f>SUMIFS(材料費!$J$5:$J$40,材料費!$A$5:$A$40,A16,材料費!$B$5:$B$40,B16)+SUMIFS(労務費!$J$5:$J$40,労務費!$A$5:$A$40,A16,労務費!$B$5:$B$40,B16)+SUMIFS(製造間接費!$K$5:$K$40,製造間接費!$A$5:$A$40,A16,製造間接費!$B$5:$B$40,B16)</f>
        <v>0</v>
      </c>
    </row>
    <row r="17" spans="1:10">
      <c r="A17" t="s">
        <v>24</v>
      </c>
      <c r="B17" t="s">
        <v>44</v>
      </c>
      <c r="C17" s="2">
        <f>SUMIFS(材料費!$G$5:$G$40,材料費!$A$5:$A$40,$A17,材料費!$B$5:$B$40,$B17)</f>
        <v>12600</v>
      </c>
      <c r="D17" s="2">
        <f>SUMIFS(材料費!$H$5:$H$40,材料費!$A$5:$A$40,$A17,材料費!$B$5:$B$40,$B17)</f>
        <v>40715</v>
      </c>
      <c r="E17" s="2">
        <f>SUMIFS(労務費!$G$5:$G$40,労務費!$A$5:$A$40,$A17,労務費!$B$5:$B$40,$B17)</f>
        <v>-39720</v>
      </c>
      <c r="F17" s="2">
        <f>SUMIFS(労務費!$H$5:$H$40,労務費!$A$5:$A$40,$A17,労務費!$B$5:$B$40,$B17)</f>
        <v>24600</v>
      </c>
      <c r="G17" s="2">
        <f>SUMIFS(製造間接費!$H$5:$H$40,製造間接費!$A$5:$A$40,$A17,製造間接費!$B$5:$B$40,$B17)</f>
        <v>-95000</v>
      </c>
      <c r="H17" s="2">
        <f>SUMIFS(製造間接費!$I$5:$I$40,製造間接費!$A$5:$A$40,$A17,製造間接費!$B$5:$B$40,$B17)</f>
        <v>-28000</v>
      </c>
      <c r="I17" s="3">
        <f t="shared" si="0"/>
        <v>-84805</v>
      </c>
      <c r="J17" s="2">
        <f>SUMIFS(材料費!$J$5:$J$40,材料費!$A$5:$A$40,A17,材料費!$B$5:$B$40,B17)+SUMIFS(労務費!$J$5:$J$40,労務費!$A$5:$A$40,A17,労務費!$B$5:$B$40,B17)+SUMIFS(製造間接費!$K$5:$K$40,製造間接費!$A$5:$A$40,A17,製造間接費!$B$5:$B$40,B17)</f>
        <v>0</v>
      </c>
    </row>
    <row r="18" spans="1:10">
      <c r="A18" t="s">
        <v>24</v>
      </c>
      <c r="B18" t="s">
        <v>45</v>
      </c>
      <c r="C18" s="2">
        <f>SUMIFS(材料費!$G$5:$G$40,材料費!$A$5:$A$40,$A18,材料費!$B$5:$B$40,$B18)</f>
        <v>21185</v>
      </c>
      <c r="D18" s="2">
        <f>SUMIFS(材料費!$H$5:$H$40,材料費!$A$5:$A$40,$A18,材料費!$B$5:$B$40,$B18)</f>
        <v>10280</v>
      </c>
      <c r="E18" s="2">
        <f>SUMIFS(労務費!$G$5:$G$40,労務費!$A$5:$A$40,$A18,労務費!$B$5:$B$40,$B18)</f>
        <v>102480</v>
      </c>
      <c r="F18" s="2">
        <f>SUMIFS(労務費!$H$5:$H$40,労務費!$A$5:$A$40,$A18,労務費!$B$5:$B$40,$B18)</f>
        <v>26040</v>
      </c>
      <c r="G18" s="2">
        <f>SUMIFS(製造間接費!$H$5:$H$40,製造間接費!$A$5:$A$40,$A18,製造間接費!$B$5:$B$40,$B18)</f>
        <v>235000</v>
      </c>
      <c r="H18" s="2">
        <f>SUMIFS(製造間接費!$I$5:$I$40,製造間接費!$A$5:$A$40,$A18,製造間接費!$B$5:$B$40,$B18)</f>
        <v>220689.65517241368</v>
      </c>
      <c r="I18" s="3">
        <f t="shared" si="0"/>
        <v>615674.65517241368</v>
      </c>
      <c r="J18" s="2">
        <f>SUMIFS(材料費!$J$5:$J$40,材料費!$A$5:$A$40,A18,材料費!$B$5:$B$40,B18)+SUMIFS(労務費!$J$5:$J$40,労務費!$A$5:$A$40,A18,労務費!$B$5:$B$40,B18)+SUMIFS(製造間接費!$K$5:$K$40,製造間接費!$A$5:$A$40,A18,製造間接費!$B$5:$B$40,B18)</f>
        <v>0</v>
      </c>
    </row>
    <row r="19" spans="1:10">
      <c r="A19" t="s">
        <v>24</v>
      </c>
      <c r="B19" t="s">
        <v>46</v>
      </c>
      <c r="C19" s="2">
        <f>SUMIFS(材料費!$G$5:$G$40,材料費!$A$5:$A$40,$A19,材料費!$B$5:$B$40,$B19)</f>
        <v>-9170</v>
      </c>
      <c r="D19" s="2">
        <f>SUMIFS(材料費!$H$5:$H$40,材料費!$A$5:$A$40,$A19,材料費!$B$5:$B$40,$B19)</f>
        <v>46665</v>
      </c>
      <c r="E19" s="2">
        <f>SUMIFS(労務費!$G$5:$G$40,労務費!$A$5:$A$40,$A19,労務費!$B$5:$B$40,$B19)</f>
        <v>-48120</v>
      </c>
      <c r="F19" s="2">
        <f>SUMIFS(労務費!$H$5:$H$40,労務費!$A$5:$A$40,$A19,労務費!$B$5:$B$40,$B19)</f>
        <v>27480</v>
      </c>
      <c r="G19" s="2">
        <f>SUMIFS(製造間接費!$H$5:$H$40,製造間接費!$A$5:$A$40,$A19,製造間接費!$B$5:$B$40,$B19)</f>
        <v>125000</v>
      </c>
      <c r="H19" s="2">
        <f>SUMIFS(製造間接費!$I$5:$I$40,製造間接費!$A$5:$A$40,$A19,製造間接費!$B$5:$B$40,$B19)</f>
        <v>218181.81818181789</v>
      </c>
      <c r="I19" s="3">
        <f t="shared" si="0"/>
        <v>360036.81818181789</v>
      </c>
      <c r="J19" s="2">
        <f>SUMIFS(材料費!$J$5:$J$40,材料費!$A$5:$A$40,A19,材料費!$B$5:$B$40,B19)+SUMIFS(労務費!$J$5:$J$40,労務費!$A$5:$A$40,A19,労務費!$B$5:$B$40,B19)+SUMIFS(製造間接費!$K$5:$K$40,製造間接費!$A$5:$A$40,A19,製造間接費!$B$5:$B$40,B19)</f>
        <v>0</v>
      </c>
    </row>
    <row r="20" spans="1:10">
      <c r="A20" t="s">
        <v>26</v>
      </c>
      <c r="B20" t="s">
        <v>44</v>
      </c>
      <c r="C20" s="2">
        <f>SUMIFS(材料費!$G$5:$G$40,材料費!$A$5:$A$40,$A20,材料費!$B$5:$B$40,$B20)</f>
        <v>-6986</v>
      </c>
      <c r="D20" s="2">
        <f>SUMIFS(材料費!$H$5:$H$40,材料費!$A$5:$A$40,$A20,材料費!$B$5:$B$40,$B20)</f>
        <v>9660</v>
      </c>
      <c r="E20" s="2">
        <f>SUMIFS(労務費!$G$5:$G$40,労務費!$A$5:$A$40,$A20,労務費!$B$5:$B$40,$B20)</f>
        <v>-37860</v>
      </c>
      <c r="F20" s="2">
        <f>SUMIFS(労務費!$H$5:$H$40,労務費!$A$5:$A$40,$A20,労務費!$B$5:$B$40,$B20)</f>
        <v>-51250</v>
      </c>
      <c r="G20" s="2">
        <f>SUMIFS(製造間接費!$H$5:$H$40,製造間接費!$A$5:$A$40,$A20,製造間接費!$B$5:$B$40,$B20)</f>
        <v>125000</v>
      </c>
      <c r="H20" s="2">
        <f>SUMIFS(製造間接費!$I$5:$I$40,製造間接費!$A$5:$A$40,$A20,製造間接費!$B$5:$B$40,$B20)</f>
        <v>224000</v>
      </c>
      <c r="I20" s="3">
        <f t="shared" si="0"/>
        <v>262564</v>
      </c>
      <c r="J20" s="2">
        <f>SUMIFS(材料費!$J$5:$J$40,材料費!$A$5:$A$40,A20,材料費!$B$5:$B$40,B20)+SUMIFS(労務費!$J$5:$J$40,労務費!$A$5:$A$40,A20,労務費!$B$5:$B$40,B20)+SUMIFS(製造間接費!$K$5:$K$40,製造間接費!$A$5:$A$40,A20,製造間接費!$B$5:$B$40,B20)</f>
        <v>0</v>
      </c>
    </row>
    <row r="21" spans="1:10">
      <c r="A21" t="s">
        <v>26</v>
      </c>
      <c r="B21" t="s">
        <v>45</v>
      </c>
      <c r="C21" s="2">
        <f>SUMIFS(材料費!$G$5:$G$40,材料費!$A$5:$A$40,$A21,材料費!$B$5:$B$40,$B21)</f>
        <v>14316</v>
      </c>
      <c r="D21" s="2">
        <f>SUMIFS(材料費!$H$5:$H$40,材料費!$A$5:$A$40,$A21,材料費!$B$5:$B$40,$B21)</f>
        <v>44030</v>
      </c>
      <c r="E21" s="2">
        <f>SUMIFS(労務費!$G$5:$G$40,労務費!$A$5:$A$40,$A21,労務費!$B$5:$B$40,$B21)</f>
        <v>-45840</v>
      </c>
      <c r="F21" s="2">
        <f>SUMIFS(労務費!$H$5:$H$40,労務費!$A$5:$A$40,$A21,労務費!$B$5:$B$40,$B21)</f>
        <v>82460</v>
      </c>
      <c r="G21" s="2">
        <f>SUMIFS(製造間接費!$H$5:$H$40,製造間接費!$A$5:$A$40,$A21,製造間接費!$B$5:$B$40,$B21)</f>
        <v>235000</v>
      </c>
      <c r="H21" s="2">
        <f>SUMIFS(製造間接費!$I$5:$I$40,製造間接費!$A$5:$A$40,$A21,製造間接費!$B$5:$B$40,$B21)</f>
        <v>-27586.206896551885</v>
      </c>
      <c r="I21" s="3">
        <f t="shared" si="0"/>
        <v>302379.79310344812</v>
      </c>
      <c r="J21" s="2">
        <f>SUMIFS(材料費!$J$5:$J$40,材料費!$A$5:$A$40,A21,材料費!$B$5:$B$40,B21)+SUMIFS(労務費!$J$5:$J$40,労務費!$A$5:$A$40,A21,労務費!$B$5:$B$40,B21)+SUMIFS(製造間接費!$K$5:$K$40,製造間接費!$A$5:$A$40,A21,製造間接費!$B$5:$B$40,B21)</f>
        <v>0</v>
      </c>
    </row>
    <row r="22" spans="1:10">
      <c r="A22" t="s">
        <v>26</v>
      </c>
      <c r="B22" t="s">
        <v>46</v>
      </c>
      <c r="C22" s="2">
        <f>SUMIFS(材料費!$G$5:$G$40,材料費!$A$5:$A$40,$A22,材料費!$B$5:$B$40,$B22)</f>
        <v>-23814</v>
      </c>
      <c r="D22" s="2">
        <f>SUMIFS(材料費!$H$5:$H$40,材料費!$A$5:$A$40,$A22,材料費!$B$5:$B$40,$B22)</f>
        <v>47005</v>
      </c>
      <c r="E22" s="2">
        <f>SUMIFS(労務費!$G$5:$G$40,労務費!$A$5:$A$40,$A22,労務費!$B$5:$B$40,$B22)</f>
        <v>70890</v>
      </c>
      <c r="F22" s="2">
        <f>SUMIFS(労務費!$H$5:$H$40,労務費!$A$5:$A$40,$A22,労務費!$B$5:$B$40,$B22)</f>
        <v>87020</v>
      </c>
      <c r="G22" s="2">
        <f>SUMIFS(製造間接費!$H$5:$H$40,製造間接費!$A$5:$A$40,$A22,製造間接費!$B$5:$B$40,$B22)</f>
        <v>125000</v>
      </c>
      <c r="H22" s="2">
        <f>SUMIFS(製造間接費!$I$5:$I$40,製造間接費!$A$5:$A$40,$A22,製造間接費!$B$5:$B$40,$B22)</f>
        <v>354545.45454545412</v>
      </c>
      <c r="I22" s="3">
        <f t="shared" si="0"/>
        <v>660646.45454545412</v>
      </c>
      <c r="J22" s="2">
        <f>SUMIFS(材料費!$J$5:$J$40,材料費!$A$5:$A$40,A22,材料費!$B$5:$B$40,B22)+SUMIFS(労務費!$J$5:$J$40,労務費!$A$5:$A$40,A22,労務費!$B$5:$B$40,B22)+SUMIFS(製造間接費!$K$5:$K$40,製造間接費!$A$5:$A$40,A22,製造間接費!$B$5:$B$40,B22)</f>
        <v>0</v>
      </c>
    </row>
    <row r="23" spans="1:10">
      <c r="A23" t="s">
        <v>27</v>
      </c>
      <c r="B23" t="s">
        <v>44</v>
      </c>
      <c r="C23" s="2">
        <f>SUMIFS(材料費!$G$5:$G$40,材料費!$A$5:$A$40,$A23,材料費!$B$5:$B$40,$B23)</f>
        <v>-7532</v>
      </c>
      <c r="D23" s="2">
        <f>SUMIFS(材料費!$H$5:$H$40,材料費!$A$5:$A$40,$A23,材料費!$B$5:$B$40,$B23)</f>
        <v>41395</v>
      </c>
      <c r="E23" s="2">
        <f>SUMIFS(労務費!$G$5:$G$40,労務費!$A$5:$A$40,$A23,労務費!$B$5:$B$40,$B23)</f>
        <v>-42000</v>
      </c>
      <c r="F23" s="2">
        <f>SUMIFS(労務費!$H$5:$H$40,労務費!$A$5:$A$40,$A23,労務費!$B$5:$B$40,$B23)</f>
        <v>77900</v>
      </c>
      <c r="G23" s="2">
        <f>SUMIFS(製造間接費!$H$5:$H$40,製造間接費!$A$5:$A$40,$A23,製造間接費!$B$5:$B$40,$B23)</f>
        <v>-95000</v>
      </c>
      <c r="H23" s="2">
        <f>SUMIFS(製造間接費!$I$5:$I$40,製造間接費!$A$5:$A$40,$A23,製造間接費!$B$5:$B$40,$B23)</f>
        <v>-28000</v>
      </c>
      <c r="I23" s="3">
        <f t="shared" si="0"/>
        <v>-53237</v>
      </c>
      <c r="J23" s="2">
        <f>SUMIFS(材料費!$J$5:$J$40,材料費!$A$5:$A$40,A23,材料費!$B$5:$B$40,B23)+SUMIFS(労務費!$J$5:$J$40,労務費!$A$5:$A$40,A23,労務費!$B$5:$B$40,B23)+SUMIFS(製造間接費!$K$5:$K$40,製造間接費!$A$5:$A$40,A23,製造間接費!$B$5:$B$40,B23)</f>
        <v>0</v>
      </c>
    </row>
    <row r="24" spans="1:10">
      <c r="A24" t="s">
        <v>27</v>
      </c>
      <c r="B24" t="s">
        <v>45</v>
      </c>
      <c r="C24" s="2">
        <f>SUMIFS(材料費!$G$5:$G$40,材料費!$A$5:$A$40,$A24,材料費!$B$5:$B$40,$B24)</f>
        <v>-7602</v>
      </c>
      <c r="D24" s="2">
        <f>SUMIFS(材料費!$H$5:$H$40,材料費!$A$5:$A$40,$A24,材料費!$B$5:$B$40,$B24)</f>
        <v>-18270</v>
      </c>
      <c r="E24" s="2">
        <f>SUMIFS(労務費!$G$5:$G$40,労務費!$A$5:$A$40,$A24,労務費!$B$5:$B$40,$B24)</f>
        <v>107800</v>
      </c>
      <c r="F24" s="2">
        <f>SUMIFS(労務費!$H$5:$H$40,労務費!$A$5:$A$40,$A24,労務費!$B$5:$B$40,$B24)</f>
        <v>82460</v>
      </c>
      <c r="G24" s="2">
        <f>SUMIFS(製造間接費!$H$5:$H$40,製造間接費!$A$5:$A$40,$A24,製造間接費!$B$5:$B$40,$B24)</f>
        <v>125000</v>
      </c>
      <c r="H24" s="2">
        <f>SUMIFS(製造間接費!$I$5:$I$40,製造間接費!$A$5:$A$40,$A24,製造間接費!$B$5:$B$40,$B24)</f>
        <v>-27586.206896551885</v>
      </c>
      <c r="I24" s="3">
        <f t="shared" si="0"/>
        <v>261801.79310344812</v>
      </c>
      <c r="J24" s="2">
        <f>SUMIFS(材料費!$J$5:$J$40,材料費!$A$5:$A$40,A24,材料費!$B$5:$B$40,B24)+SUMIFS(労務費!$J$5:$J$40,労務費!$A$5:$A$40,A24,労務費!$B$5:$B$40,B24)+SUMIFS(製造間接費!$K$5:$K$40,製造間接費!$A$5:$A$40,A24,製造間接費!$B$5:$B$40,B24)</f>
        <v>0</v>
      </c>
    </row>
    <row r="25" spans="1:10">
      <c r="A25" t="s">
        <v>27</v>
      </c>
      <c r="B25" t="s">
        <v>46</v>
      </c>
      <c r="C25" s="2">
        <f>SUMIFS(材料費!$G$5:$G$40,材料費!$A$5:$A$40,$A25,材料費!$B$5:$B$40,$B25)</f>
        <v>23104</v>
      </c>
      <c r="D25" s="2">
        <f>SUMIFS(材料費!$H$5:$H$40,材料費!$A$5:$A$40,$A25,材料費!$B$5:$B$40,$B25)</f>
        <v>-19495</v>
      </c>
      <c r="E25" s="2">
        <f>SUMIFS(労務費!$G$5:$G$40,労務費!$A$5:$A$40,$A25,労務費!$B$5:$B$40,$B25)</f>
        <v>-46620</v>
      </c>
      <c r="F25" s="2">
        <f>SUMIFS(労務費!$H$5:$H$40,労務費!$A$5:$A$40,$A25,労務費!$B$5:$B$40,$B25)</f>
        <v>-57250</v>
      </c>
      <c r="G25" s="2">
        <f>SUMIFS(製造間接費!$H$5:$H$40,製造間接費!$A$5:$A$40,$A25,製造間接費!$B$5:$B$40,$B25)</f>
        <v>-95000</v>
      </c>
      <c r="H25" s="2">
        <f>SUMIFS(製造間接費!$I$5:$I$40,製造間接費!$A$5:$A$40,$A25,製造間接費!$B$5:$B$40,$B25)</f>
        <v>-27272.727272727527</v>
      </c>
      <c r="I25" s="3">
        <f t="shared" si="0"/>
        <v>-222533.72727272753</v>
      </c>
      <c r="J25" s="2">
        <f>SUMIFS(材料費!$J$5:$J$40,材料費!$A$5:$A$40,A25,材料費!$B$5:$B$40,B25)+SUMIFS(労務費!$J$5:$J$40,労務費!$A$5:$A$40,A25,労務費!$B$5:$B$40,B25)+SUMIFS(製造間接費!$K$5:$K$40,製造間接費!$A$5:$A$40,A25,製造間接費!$B$5:$B$40,B25)</f>
        <v>0</v>
      </c>
    </row>
    <row r="26" spans="1:10">
      <c r="A26" t="s">
        <v>29</v>
      </c>
      <c r="B26" t="s">
        <v>44</v>
      </c>
      <c r="C26" s="2">
        <f>SUMIFS(材料費!$G$5:$G$40,材料費!$A$5:$A$40,$A26,材料費!$B$5:$B$40,$B26)</f>
        <v>-19602</v>
      </c>
      <c r="D26" s="2">
        <f>SUMIFS(材料費!$H$5:$H$40,材料費!$A$5:$A$40,$A26,材料費!$B$5:$B$40,$B26)</f>
        <v>40375</v>
      </c>
      <c r="E26" s="2">
        <f>SUMIFS(労務費!$G$5:$G$40,労務費!$A$5:$A$40,$A26,労務費!$B$5:$B$40,$B26)</f>
        <v>95200</v>
      </c>
      <c r="F26" s="2">
        <f>SUMIFS(労務費!$H$5:$H$40,労務費!$A$5:$A$40,$A26,労務費!$B$5:$B$40,$B26)</f>
        <v>24600</v>
      </c>
      <c r="G26" s="2">
        <f>SUMIFS(製造間接費!$H$5:$H$40,製造間接費!$A$5:$A$40,$A26,製造間接費!$B$5:$B$40,$B26)</f>
        <v>235000</v>
      </c>
      <c r="H26" s="2">
        <f>SUMIFS(製造間接費!$I$5:$I$40,製造間接費!$A$5:$A$40,$A26,製造間接費!$B$5:$B$40,$B26)</f>
        <v>224000</v>
      </c>
      <c r="I26" s="3">
        <f t="shared" si="0"/>
        <v>599573</v>
      </c>
      <c r="J26" s="2">
        <f>SUMIFS(材料費!$J$5:$J$40,材料費!$A$5:$A$40,A26,材料費!$B$5:$B$40,B26)+SUMIFS(労務費!$J$5:$J$40,労務費!$A$5:$A$40,A26,労務費!$B$5:$B$40,B26)+SUMIFS(製造間接費!$K$5:$K$40,製造間接費!$A$5:$A$40,A26,製造間接費!$B$5:$B$40,B26)</f>
        <v>0</v>
      </c>
    </row>
    <row r="27" spans="1:10">
      <c r="A27" t="s">
        <v>29</v>
      </c>
      <c r="B27" t="s">
        <v>45</v>
      </c>
      <c r="C27" s="2">
        <f>SUMIFS(材料費!$G$5:$G$40,材料費!$A$5:$A$40,$A27,材料費!$B$5:$B$40,$B27)</f>
        <v>23161</v>
      </c>
      <c r="D27" s="2">
        <f>SUMIFS(材料費!$H$5:$H$40,材料費!$A$5:$A$40,$A27,材料費!$B$5:$B$40,$B27)</f>
        <v>43350</v>
      </c>
      <c r="E27" s="2">
        <f>SUMIFS(労務費!$G$5:$G$40,労務費!$A$5:$A$40,$A27,労務費!$B$5:$B$40,$B27)</f>
        <v>65960</v>
      </c>
      <c r="F27" s="2">
        <f>SUMIFS(労務費!$H$5:$H$40,労務費!$A$5:$A$40,$A27,労務費!$B$5:$B$40,$B27)</f>
        <v>82460</v>
      </c>
      <c r="G27" s="2">
        <f>SUMIFS(製造間接費!$H$5:$H$40,製造間接費!$A$5:$A$40,$A27,製造間接費!$B$5:$B$40,$B27)</f>
        <v>-95000</v>
      </c>
      <c r="H27" s="2">
        <f>SUMIFS(製造間接費!$I$5:$I$40,製造間接費!$A$5:$A$40,$A27,製造間接費!$B$5:$B$40,$B27)</f>
        <v>220689.65517241368</v>
      </c>
      <c r="I27" s="3">
        <f t="shared" si="0"/>
        <v>340620.65517241368</v>
      </c>
      <c r="J27" s="2">
        <f>SUMIFS(材料費!$J$5:$J$40,材料費!$A$5:$A$40,A27,材料費!$B$5:$B$40,B27)+SUMIFS(労務費!$J$5:$J$40,労務費!$A$5:$A$40,A27,労務費!$B$5:$B$40,B27)+SUMIFS(製造間接費!$K$5:$K$40,製造間接費!$A$5:$A$40,A27,製造間接費!$B$5:$B$40,B27)</f>
        <v>0</v>
      </c>
    </row>
    <row r="28" spans="1:10">
      <c r="A28" t="s">
        <v>29</v>
      </c>
      <c r="B28" t="s">
        <v>46</v>
      </c>
      <c r="C28" s="2">
        <f>SUMIFS(材料費!$G$5:$G$40,材料費!$A$5:$A$40,$A28,材料費!$B$5:$B$40,$B28)</f>
        <v>-9233</v>
      </c>
      <c r="D28" s="2">
        <f>SUMIFS(材料費!$H$5:$H$40,材料費!$A$5:$A$40,$A28,材料費!$B$5:$B$40,$B28)</f>
        <v>29975</v>
      </c>
      <c r="E28" s="2">
        <f>SUMIFS(労務費!$G$5:$G$40,労務費!$A$5:$A$40,$A28,労務費!$B$5:$B$40,$B28)</f>
        <v>118440</v>
      </c>
      <c r="F28" s="2">
        <f>SUMIFS(労務費!$H$5:$H$40,労務費!$A$5:$A$40,$A28,労務費!$B$5:$B$40,$B28)</f>
        <v>87020</v>
      </c>
      <c r="G28" s="2">
        <f>SUMIFS(製造間接費!$H$5:$H$40,製造間接費!$A$5:$A$40,$A28,製造間接費!$B$5:$B$40,$B28)</f>
        <v>235000</v>
      </c>
      <c r="H28" s="2">
        <f>SUMIFS(製造間接費!$I$5:$I$40,製造間接費!$A$5:$A$40,$A28,製造間接費!$B$5:$B$40,$B28)</f>
        <v>218181.81818181789</v>
      </c>
      <c r="I28" s="3">
        <f t="shared" si="0"/>
        <v>679383.81818181789</v>
      </c>
      <c r="J28" s="2">
        <f>SUMIFS(材料費!$J$5:$J$40,材料費!$A$5:$A$40,A28,材料費!$B$5:$B$40,B28)+SUMIFS(労務費!$J$5:$J$40,労務費!$A$5:$A$40,A28,労務費!$B$5:$B$40,B28)+SUMIFS(製造間接費!$K$5:$K$40,製造間接費!$A$5:$A$40,A28,製造間接費!$B$5:$B$40,B28)</f>
        <v>0</v>
      </c>
    </row>
    <row r="29" spans="1:10">
      <c r="A29" t="s">
        <v>30</v>
      </c>
      <c r="B29" t="s">
        <v>44</v>
      </c>
      <c r="C29" s="2">
        <f>SUMIFS(材料費!$G$5:$G$40,材料費!$A$5:$A$40,$A29,材料費!$B$5:$B$40,$B29)</f>
        <v>-19296</v>
      </c>
      <c r="D29" s="2">
        <f>SUMIFS(材料費!$H$5:$H$40,材料費!$A$5:$A$40,$A29,材料費!$B$5:$B$40,$B29)</f>
        <v>26345</v>
      </c>
      <c r="E29" s="2">
        <f>SUMIFS(労務費!$G$5:$G$40,労務費!$A$5:$A$40,$A29,労務費!$B$5:$B$40,$B29)</f>
        <v>-42720</v>
      </c>
      <c r="F29" s="2">
        <f>SUMIFS(労務費!$H$5:$H$40,労務費!$A$5:$A$40,$A29,労務費!$B$5:$B$40,$B29)</f>
        <v>77900</v>
      </c>
      <c r="G29" s="2">
        <f>SUMIFS(製造間接費!$H$5:$H$40,製造間接費!$A$5:$A$40,$A29,製造間接費!$B$5:$B$40,$B29)</f>
        <v>125000</v>
      </c>
      <c r="H29" s="2">
        <f>SUMIFS(製造間接費!$I$5:$I$40,製造間接費!$A$5:$A$40,$A29,製造間接費!$B$5:$B$40,$B29)</f>
        <v>224000</v>
      </c>
      <c r="I29" s="3">
        <f t="shared" si="0"/>
        <v>391229</v>
      </c>
      <c r="J29" s="2">
        <f>SUMIFS(材料費!$J$5:$J$40,材料費!$A$5:$A$40,A29,材料費!$B$5:$B$40,B29)+SUMIFS(労務費!$J$5:$J$40,労務費!$A$5:$A$40,A29,労務費!$B$5:$B$40,B29)+SUMIFS(製造間接費!$K$5:$K$40,製造間接費!$A$5:$A$40,A29,製造間接費!$B$5:$B$40,B29)</f>
        <v>0</v>
      </c>
    </row>
    <row r="30" spans="1:10">
      <c r="A30" t="s">
        <v>30</v>
      </c>
      <c r="B30" t="s">
        <v>45</v>
      </c>
      <c r="C30" s="2">
        <f>SUMIFS(材料費!$G$5:$G$40,材料費!$A$5:$A$40,$A30,材料費!$B$5:$B$40,$B30)</f>
        <v>23408</v>
      </c>
      <c r="D30" s="2">
        <f>SUMIFS(材料費!$H$5:$H$40,材料費!$A$5:$A$40,$A30,材料費!$B$5:$B$40,$B30)</f>
        <v>43690</v>
      </c>
      <c r="E30" s="2">
        <f>SUMIFS(労務費!$G$5:$G$40,労務費!$A$5:$A$40,$A30,労務費!$B$5:$B$40,$B30)</f>
        <v>-46920</v>
      </c>
      <c r="F30" s="2">
        <f>SUMIFS(労務費!$H$5:$H$40,労務費!$A$5:$A$40,$A30,労務費!$B$5:$B$40,$B30)</f>
        <v>82460</v>
      </c>
      <c r="G30" s="2">
        <f>SUMIFS(製造間接費!$H$5:$H$40,製造間接費!$A$5:$A$40,$A30,製造間接費!$B$5:$B$40,$B30)</f>
        <v>235000</v>
      </c>
      <c r="H30" s="2">
        <f>SUMIFS(製造間接費!$I$5:$I$40,製造間接費!$A$5:$A$40,$A30,製造間接費!$B$5:$B$40,$B30)</f>
        <v>358620.68965517217</v>
      </c>
      <c r="I30" s="3">
        <f t="shared" si="0"/>
        <v>696258.68965517217</v>
      </c>
      <c r="J30" s="2">
        <f>SUMIFS(材料費!$J$5:$J$40,材料費!$A$5:$A$40,A30,材料費!$B$5:$B$40,B30)+SUMIFS(労務費!$J$5:$J$40,労務費!$A$5:$A$40,A30,労務費!$B$5:$B$40,B30)+SUMIFS(製造間接費!$K$5:$K$40,製造間接費!$A$5:$A$40,A30,製造間接費!$B$5:$B$40,B30)</f>
        <v>0</v>
      </c>
    </row>
    <row r="31" spans="1:10">
      <c r="A31" t="s">
        <v>30</v>
      </c>
      <c r="B31" t="s">
        <v>46</v>
      </c>
      <c r="C31" s="2">
        <f>SUMIFS(材料費!$G$5:$G$40,材料費!$A$5:$A$40,$A31,材料費!$B$5:$B$40,$B31)</f>
        <v>24643</v>
      </c>
      <c r="D31" s="2">
        <f>SUMIFS(材料費!$H$5:$H$40,材料費!$A$5:$A$40,$A31,材料費!$B$5:$B$40,$B31)</f>
        <v>10980</v>
      </c>
      <c r="E31" s="2">
        <f>SUMIFS(労務費!$G$5:$G$40,労務費!$A$5:$A$40,$A31,労務費!$B$5:$B$40,$B31)</f>
        <v>-47340</v>
      </c>
      <c r="F31" s="2">
        <f>SUMIFS(労務費!$H$5:$H$40,労務費!$A$5:$A$40,$A31,労務費!$B$5:$B$40,$B31)</f>
        <v>-57250</v>
      </c>
      <c r="G31" s="2">
        <f>SUMIFS(製造間接費!$H$5:$H$40,製造間接費!$A$5:$A$40,$A31,製造間接費!$B$5:$B$40,$B31)</f>
        <v>125000</v>
      </c>
      <c r="H31" s="2">
        <f>SUMIFS(製造間接費!$I$5:$I$40,製造間接費!$A$5:$A$40,$A31,製造間接費!$B$5:$B$40,$B31)</f>
        <v>218181.81818181789</v>
      </c>
      <c r="I31" s="3">
        <f t="shared" si="0"/>
        <v>274214.81818181789</v>
      </c>
      <c r="J31" s="2">
        <f>SUMIFS(材料費!$J$5:$J$40,材料費!$A$5:$A$40,A31,材料費!$B$5:$B$40,B31)+SUMIFS(労務費!$J$5:$J$40,労務費!$A$5:$A$40,A31,労務費!$B$5:$B$40,B31)+SUMIFS(製造間接費!$K$5:$K$40,製造間接費!$A$5:$A$40,A31,製造間接費!$B$5:$B$40,B31)</f>
        <v>0</v>
      </c>
    </row>
    <row r="32" spans="1:10">
      <c r="A32" t="s">
        <v>31</v>
      </c>
      <c r="B32" t="s">
        <v>44</v>
      </c>
      <c r="C32" s="2">
        <f>SUMIFS(材料費!$G$5:$G$40,材料費!$A$5:$A$40,$A32,材料費!$B$5:$B$40,$B32)</f>
        <v>-6965</v>
      </c>
      <c r="D32" s="2">
        <f>SUMIFS(材料費!$H$5:$H$40,材料費!$A$5:$A$40,$A32,材料費!$B$5:$B$40,$B32)</f>
        <v>-16905</v>
      </c>
      <c r="E32" s="2">
        <f>SUMIFS(労務費!$G$5:$G$40,労務費!$A$5:$A$40,$A32,労務費!$B$5:$B$40,$B32)</f>
        <v>91700</v>
      </c>
      <c r="F32" s="2">
        <f>SUMIFS(労務費!$H$5:$H$40,労務費!$A$5:$A$40,$A32,労務費!$B$5:$B$40,$B32)</f>
        <v>-51250</v>
      </c>
      <c r="G32" s="2">
        <f>SUMIFS(製造間接費!$H$5:$H$40,製造間接費!$A$5:$A$40,$A32,製造間接費!$B$5:$B$40,$B32)</f>
        <v>235000</v>
      </c>
      <c r="H32" s="2">
        <f>SUMIFS(製造間接費!$I$5:$I$40,製造間接費!$A$5:$A$40,$A32,製造間接費!$B$5:$B$40,$B32)</f>
        <v>-28000</v>
      </c>
      <c r="I32" s="3">
        <f t="shared" si="0"/>
        <v>223580</v>
      </c>
      <c r="J32" s="2">
        <f>SUMIFS(材料費!$J$5:$J$40,材料費!$A$5:$A$40,A32,材料費!$B$5:$B$40,B32)+SUMIFS(労務費!$J$5:$J$40,労務費!$A$5:$A$40,A32,労務費!$B$5:$B$40,B32)+SUMIFS(製造間接費!$K$5:$K$40,製造間接費!$A$5:$A$40,A32,製造間接費!$B$5:$B$40,B32)</f>
        <v>0</v>
      </c>
    </row>
    <row r="33" spans="1:10">
      <c r="A33" t="s">
        <v>31</v>
      </c>
      <c r="B33" t="s">
        <v>45</v>
      </c>
      <c r="C33" s="2">
        <f>SUMIFS(材料費!$G$5:$G$40,材料費!$A$5:$A$40,$A33,材料費!$B$5:$B$40,$B33)</f>
        <v>21375</v>
      </c>
      <c r="D33" s="2">
        <f>SUMIFS(材料費!$H$5:$H$40,材料費!$A$5:$A$40,$A33,材料費!$B$5:$B$40,$B33)</f>
        <v>-18130</v>
      </c>
      <c r="E33" s="2">
        <f>SUMIFS(労務費!$G$5:$G$40,労務費!$A$5:$A$40,$A33,労務費!$B$5:$B$40,$B33)</f>
        <v>61625</v>
      </c>
      <c r="F33" s="2">
        <f>SUMIFS(労務費!$H$5:$H$40,労務費!$A$5:$A$40,$A33,労務費!$B$5:$B$40,$B33)</f>
        <v>-54250</v>
      </c>
      <c r="G33" s="2">
        <f>SUMIFS(製造間接費!$H$5:$H$40,製造間接費!$A$5:$A$40,$A33,製造間接費!$B$5:$B$40,$B33)</f>
        <v>-95000</v>
      </c>
      <c r="H33" s="2">
        <f>SUMIFS(製造間接費!$I$5:$I$40,製造間接費!$A$5:$A$40,$A33,製造間接費!$B$5:$B$40,$B33)</f>
        <v>358620.68965517217</v>
      </c>
      <c r="I33" s="3">
        <f t="shared" si="0"/>
        <v>274240.68965517217</v>
      </c>
      <c r="J33" s="2">
        <f>SUMIFS(材料費!$J$5:$J$40,材料費!$A$5:$A$40,A33,材料費!$B$5:$B$40,B33)+SUMIFS(労務費!$J$5:$J$40,労務費!$A$5:$A$40,A33,労務費!$B$5:$B$40,B33)+SUMIFS(製造間接費!$K$5:$K$40,製造間接費!$A$5:$A$40,A33,製造間接費!$B$5:$B$40,B33)</f>
        <v>0</v>
      </c>
    </row>
    <row r="34" spans="1:10">
      <c r="A34" t="s">
        <v>31</v>
      </c>
      <c r="B34" t="s">
        <v>46</v>
      </c>
      <c r="C34" s="2">
        <f>SUMIFS(材料費!$G$5:$G$40,材料費!$A$5:$A$40,$A34,材料費!$B$5:$B$40,$B34)</f>
        <v>-24750</v>
      </c>
      <c r="D34" s="2">
        <f>SUMIFS(材料費!$H$5:$H$40,材料費!$A$5:$A$40,$A34,材料費!$B$5:$B$40,$B34)</f>
        <v>47005</v>
      </c>
      <c r="E34" s="2">
        <f>SUMIFS(労務費!$G$5:$G$40,労務費!$A$5:$A$40,$A34,労務費!$B$5:$B$40,$B34)</f>
        <v>-47700</v>
      </c>
      <c r="F34" s="2">
        <f>SUMIFS(労務費!$H$5:$H$40,労務費!$A$5:$A$40,$A34,労務費!$B$5:$B$40,$B34)</f>
        <v>-57250</v>
      </c>
      <c r="G34" s="2">
        <f>SUMIFS(製造間接費!$H$5:$H$40,製造間接費!$A$5:$A$40,$A34,製造間接費!$B$5:$B$40,$B34)</f>
        <v>235000</v>
      </c>
      <c r="H34" s="2">
        <f>SUMIFS(製造間接費!$I$5:$I$40,製造間接費!$A$5:$A$40,$A34,製造間接費!$B$5:$B$40,$B34)</f>
        <v>218181.81818181789</v>
      </c>
      <c r="I34" s="3">
        <f t="shared" si="0"/>
        <v>370486.81818181789</v>
      </c>
      <c r="J34" s="2">
        <f>SUMIFS(材料費!$J$5:$J$40,材料費!$A$5:$A$40,A34,材料費!$B$5:$B$40,B34)+SUMIFS(労務費!$J$5:$J$40,労務費!$A$5:$A$40,A34,労務費!$B$5:$B$40,B34)+SUMIFS(製造間接費!$K$5:$K$40,製造間接費!$A$5:$A$40,A34,製造間接費!$B$5:$B$40,B34)</f>
        <v>0</v>
      </c>
    </row>
    <row r="35" spans="1:10">
      <c r="A35" t="s">
        <v>32</v>
      </c>
      <c r="B35" t="s">
        <v>44</v>
      </c>
      <c r="C35" s="2">
        <f>SUMIFS(材料費!$G$5:$G$40,材料費!$A$5:$A$40,$A35,材料費!$B$5:$B$40,$B35)</f>
        <v>20862</v>
      </c>
      <c r="D35" s="2">
        <f>SUMIFS(材料費!$H$5:$H$40,材料費!$A$5:$A$40,$A35,材料費!$B$5:$B$40,$B35)</f>
        <v>26785</v>
      </c>
      <c r="E35" s="2">
        <f>SUMIFS(労務費!$G$5:$G$40,労務費!$A$5:$A$40,$A35,労務費!$B$5:$B$40,$B35)</f>
        <v>59330</v>
      </c>
      <c r="F35" s="2">
        <f>SUMIFS(労務費!$H$5:$H$40,労務費!$A$5:$A$40,$A35,労務費!$B$5:$B$40,$B35)</f>
        <v>24600</v>
      </c>
      <c r="G35" s="2">
        <f>SUMIFS(製造間接費!$H$5:$H$40,製造間接費!$A$5:$A$40,$A35,製造間接費!$B$5:$B$40,$B35)</f>
        <v>125000</v>
      </c>
      <c r="H35" s="2">
        <f>SUMIFS(製造間接費!$I$5:$I$40,製造間接費!$A$5:$A$40,$A35,製造間接費!$B$5:$B$40,$B35)</f>
        <v>364000</v>
      </c>
      <c r="I35" s="3">
        <f t="shared" si="0"/>
        <v>620577</v>
      </c>
      <c r="J35" s="2">
        <f>SUMIFS(材料費!$J$5:$J$40,材料費!$A$5:$A$40,A35,材料費!$B$5:$B$40,B35)+SUMIFS(労務費!$J$5:$J$40,労務費!$A$5:$A$40,A35,労務費!$B$5:$B$40,B35)+SUMIFS(製造間接費!$K$5:$K$40,製造間接費!$A$5:$A$40,A35,製造間接費!$B$5:$B$40,B35)</f>
        <v>0</v>
      </c>
    </row>
    <row r="36" spans="1:10">
      <c r="A36" t="s">
        <v>32</v>
      </c>
      <c r="B36" t="s">
        <v>45</v>
      </c>
      <c r="C36" s="2">
        <f>SUMIFS(材料費!$G$5:$G$40,材料費!$A$5:$A$40,$A36,材料費!$B$5:$B$40,$B36)</f>
        <v>-22104</v>
      </c>
      <c r="D36" s="2">
        <f>SUMIFS(材料費!$H$5:$H$40,材料費!$A$5:$A$40,$A36,材料費!$B$5:$B$40,$B36)</f>
        <v>28710</v>
      </c>
      <c r="E36" s="2">
        <f>SUMIFS(労務費!$G$5:$G$40,労務費!$A$5:$A$40,$A36,労務費!$B$5:$B$40,$B36)</f>
        <v>111160</v>
      </c>
      <c r="F36" s="2">
        <f>SUMIFS(労務費!$H$5:$H$40,労務費!$A$5:$A$40,$A36,労務費!$B$5:$B$40,$B36)</f>
        <v>82460</v>
      </c>
      <c r="G36" s="2">
        <f>SUMIFS(製造間接費!$H$5:$H$40,製造間接費!$A$5:$A$40,$A36,製造間接費!$B$5:$B$40,$B36)</f>
        <v>-95000</v>
      </c>
      <c r="H36" s="2">
        <f>SUMIFS(製造間接費!$I$5:$I$40,製造間接費!$A$5:$A$40,$A36,製造間接費!$B$5:$B$40,$B36)</f>
        <v>358620.68965517217</v>
      </c>
      <c r="I36" s="3">
        <f t="shared" si="0"/>
        <v>463846.68965517217</v>
      </c>
      <c r="J36" s="2">
        <f>SUMIFS(材料費!$J$5:$J$40,材料費!$A$5:$A$40,A36,材料費!$B$5:$B$40,B36)+SUMIFS(労務費!$J$5:$J$40,労務費!$A$5:$A$40,A36,労務費!$B$5:$B$40,B36)+SUMIFS(製造間接費!$K$5:$K$40,製造間接費!$A$5:$A$40,A36,製造間接費!$B$5:$B$40,B36)</f>
        <v>0</v>
      </c>
    </row>
    <row r="37" spans="1:10">
      <c r="A37" t="s">
        <v>32</v>
      </c>
      <c r="B37" t="s">
        <v>46</v>
      </c>
      <c r="C37" s="2">
        <f>SUMIFS(材料費!$G$5:$G$40,材料費!$A$5:$A$40,$A37,材料費!$B$5:$B$40,$B37)</f>
        <v>15216</v>
      </c>
      <c r="D37" s="2">
        <f>SUMIFS(材料費!$H$5:$H$40,材料費!$A$5:$A$40,$A37,材料費!$B$5:$B$40,$B37)</f>
        <v>-19495</v>
      </c>
      <c r="E37" s="2">
        <f>SUMIFS(労務費!$G$5:$G$40,労務費!$A$5:$A$40,$A37,労務費!$B$5:$B$40,$B37)</f>
        <v>-50280</v>
      </c>
      <c r="F37" s="2">
        <f>SUMIFS(労務費!$H$5:$H$40,労務費!$A$5:$A$40,$A37,労務費!$B$5:$B$40,$B37)</f>
        <v>27480</v>
      </c>
      <c r="G37" s="2">
        <f>SUMIFS(製造間接費!$H$5:$H$40,製造間接費!$A$5:$A$40,$A37,製造間接費!$B$5:$B$40,$B37)</f>
        <v>-95000</v>
      </c>
      <c r="H37" s="2">
        <f>SUMIFS(製造間接費!$I$5:$I$40,製造間接費!$A$5:$A$40,$A37,製造間接費!$B$5:$B$40,$B37)</f>
        <v>354545.45454545412</v>
      </c>
      <c r="I37" s="3">
        <f t="shared" si="0"/>
        <v>232466.45454545412</v>
      </c>
      <c r="J37" s="2">
        <f>SUMIFS(材料費!$J$5:$J$40,材料費!$A$5:$A$40,A37,材料費!$B$5:$B$40,B37)+SUMIFS(労務費!$J$5:$J$40,労務費!$A$5:$A$40,A37,労務費!$B$5:$B$40,B37)+SUMIFS(製造間接費!$K$5:$K$40,製造間接費!$A$5:$A$40,A37,製造間接費!$B$5:$B$40,B37)</f>
        <v>0</v>
      </c>
    </row>
    <row r="38" spans="1:10">
      <c r="A38" t="s">
        <v>33</v>
      </c>
      <c r="B38" t="s">
        <v>44</v>
      </c>
      <c r="C38" s="2">
        <f>SUMIFS(材料費!$G$5:$G$40,材料費!$A$5:$A$40,$A38,材料費!$B$5:$B$40,$B38)</f>
        <v>-7532</v>
      </c>
      <c r="D38" s="2">
        <f>SUMIFS(材料費!$H$5:$H$40,材料費!$A$5:$A$40,$A38,材料費!$B$5:$B$40,$B38)</f>
        <v>9500</v>
      </c>
      <c r="E38" s="2">
        <f>SUMIFS(労務費!$G$5:$G$40,労務費!$A$5:$A$40,$A38,労務費!$B$5:$B$40,$B38)</f>
        <v>98560</v>
      </c>
      <c r="F38" s="2">
        <f>SUMIFS(労務費!$H$5:$H$40,労務費!$A$5:$A$40,$A38,労務費!$B$5:$B$40,$B38)</f>
        <v>24600</v>
      </c>
      <c r="G38" s="2">
        <f>SUMIFS(製造間接費!$H$5:$H$40,製造間接費!$A$5:$A$40,$A38,製造間接費!$B$5:$B$40,$B38)</f>
        <v>235000</v>
      </c>
      <c r="H38" s="2">
        <f>SUMIFS(製造間接費!$I$5:$I$40,製造間接費!$A$5:$A$40,$A38,製造間接費!$B$5:$B$40,$B38)</f>
        <v>224000</v>
      </c>
      <c r="I38" s="3">
        <f t="shared" si="0"/>
        <v>584128</v>
      </c>
      <c r="J38" s="2">
        <f>SUMIFS(材料費!$J$5:$J$40,材料費!$A$5:$A$40,A38,材料費!$B$5:$B$40,B38)+SUMIFS(労務費!$J$5:$J$40,労務費!$A$5:$A$40,A38,労務費!$B$5:$B$40,B38)+SUMIFS(製造間接費!$K$5:$K$40,製造間接費!$A$5:$A$40,A38,製造間接費!$B$5:$B$40,B38)</f>
        <v>0</v>
      </c>
    </row>
    <row r="39" spans="1:10">
      <c r="A39" t="s">
        <v>33</v>
      </c>
      <c r="B39" t="s">
        <v>45</v>
      </c>
      <c r="C39" s="2">
        <f>SUMIFS(材料費!$G$5:$G$40,材料費!$A$5:$A$40,$A39,材料費!$B$5:$B$40,$B39)</f>
        <v>24149</v>
      </c>
      <c r="D39" s="2">
        <f>SUMIFS(材料費!$H$5:$H$40,材料費!$A$5:$A$40,$A39,材料費!$B$5:$B$40,$B39)</f>
        <v>43350</v>
      </c>
      <c r="E39" s="2">
        <f>SUMIFS(労務費!$G$5:$G$40,労務費!$A$5:$A$40,$A39,労務費!$B$5:$B$40,$B39)</f>
        <v>112000</v>
      </c>
      <c r="F39" s="2">
        <f>SUMIFS(労務費!$H$5:$H$40,労務費!$A$5:$A$40,$A39,労務費!$B$5:$B$40,$B39)</f>
        <v>82460</v>
      </c>
      <c r="G39" s="2">
        <f>SUMIFS(製造間接費!$H$5:$H$40,製造間接費!$A$5:$A$40,$A39,製造間接費!$B$5:$B$40,$B39)</f>
        <v>-95000</v>
      </c>
      <c r="H39" s="2">
        <f>SUMIFS(製造間接費!$I$5:$I$40,製造間接費!$A$5:$A$40,$A39,製造間接費!$B$5:$B$40,$B39)</f>
        <v>358620.68965517217</v>
      </c>
      <c r="I39" s="3">
        <f t="shared" si="0"/>
        <v>525579.68965517217</v>
      </c>
      <c r="J39" s="2">
        <f>SUMIFS(材料費!$J$5:$J$40,材料費!$A$5:$A$40,A39,材料費!$B$5:$B$40,B39)+SUMIFS(労務費!$J$5:$J$40,労務費!$A$5:$A$40,A39,労務費!$B$5:$B$40,B39)+SUMIFS(製造間接費!$K$5:$K$40,製造間接費!$A$5:$A$40,A39,製造間接費!$B$5:$B$40,B39)</f>
        <v>0</v>
      </c>
    </row>
    <row r="40" spans="1:10">
      <c r="A40" t="s">
        <v>33</v>
      </c>
      <c r="B40" t="s">
        <v>46</v>
      </c>
      <c r="C40" s="2">
        <f>SUMIFS(材料費!$G$5:$G$40,材料費!$A$5:$A$40,$A40,材料費!$B$5:$B$40,$B40)</f>
        <v>16812</v>
      </c>
      <c r="D40" s="2">
        <f>SUMIFS(材料費!$H$5:$H$40,材料費!$A$5:$A$40,$A40,材料費!$B$5:$B$40,$B40)</f>
        <v>46325</v>
      </c>
      <c r="E40" s="2">
        <f>SUMIFS(労務費!$G$5:$G$40,労務費!$A$5:$A$40,$A40,労務費!$B$5:$B$40,$B40)</f>
        <v>118160</v>
      </c>
      <c r="F40" s="2">
        <f>SUMIFS(労務費!$H$5:$H$40,労務費!$A$5:$A$40,$A40,労務費!$B$5:$B$40,$B40)</f>
        <v>27480</v>
      </c>
      <c r="G40" s="2">
        <f>SUMIFS(製造間接費!$H$5:$H$40,製造間接費!$A$5:$A$40,$A40,製造間接費!$B$5:$B$40,$B40)</f>
        <v>-95000</v>
      </c>
      <c r="H40" s="2">
        <f>SUMIFS(製造間接費!$I$5:$I$40,製造間接費!$A$5:$A$40,$A40,製造間接費!$B$5:$B$40,$B40)</f>
        <v>218181.81818181789</v>
      </c>
      <c r="I40" s="3">
        <f t="shared" si="0"/>
        <v>331958.81818181789</v>
      </c>
      <c r="J40" s="2">
        <f>SUMIFS(材料費!$J$5:$J$40,材料費!$A$5:$A$40,A40,材料費!$B$5:$B$40,B40)+SUMIFS(労務費!$J$5:$J$40,労務費!$A$5:$A$40,A40,労務費!$B$5:$B$40,B40)+SUMIFS(製造間接費!$K$5:$K$40,製造間接費!$A$5:$A$40,A40,製造間接費!$B$5:$B$40,B40)</f>
        <v>0</v>
      </c>
    </row>
  </sheetData>
  <mergeCells count="1">
    <mergeCell ref="A1:J2"/>
  </mergeCells>
  <phoneticPr fontId="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0"/>
  <sheetViews>
    <sheetView workbookViewId="0">
      <pane ySplit="4" topLeftCell="A5" activePane="bottomLeft" state="frozen"/>
      <selection pane="bottomLeft" sqref="A1:J2"/>
    </sheetView>
  </sheetViews>
  <sheetFormatPr defaultRowHeight="14"/>
  <cols>
    <col min="1" max="1" width="15" customWidth="1"/>
    <col min="2" max="10" width="17" customWidth="1"/>
  </cols>
  <sheetData>
    <row r="1" spans="1:10" ht="31" customHeight="1">
      <c r="A1" s="7" t="s">
        <v>47</v>
      </c>
      <c r="B1" s="7"/>
      <c r="C1" s="7"/>
      <c r="D1" s="7"/>
      <c r="E1" s="7"/>
      <c r="F1" s="7"/>
      <c r="G1" s="7"/>
      <c r="H1" s="7"/>
      <c r="I1" s="7"/>
      <c r="J1" s="7"/>
    </row>
    <row r="2" spans="1:10" ht="31" customHeight="1">
      <c r="A2" s="7"/>
      <c r="B2" s="7"/>
      <c r="C2" s="7"/>
      <c r="D2" s="7"/>
      <c r="E2" s="7"/>
      <c r="F2" s="7"/>
      <c r="G2" s="7"/>
      <c r="H2" s="7"/>
      <c r="I2" s="7"/>
      <c r="J2" s="7"/>
    </row>
    <row r="4" spans="1:10" ht="26" customHeight="1">
      <c r="A4" s="1" t="s">
        <v>13</v>
      </c>
      <c r="B4" s="1" t="s">
        <v>35</v>
      </c>
      <c r="C4" s="1" t="s">
        <v>48</v>
      </c>
      <c r="D4" s="1" t="s">
        <v>49</v>
      </c>
      <c r="E4" s="1" t="s">
        <v>50</v>
      </c>
      <c r="F4" s="1" t="s">
        <v>51</v>
      </c>
      <c r="G4" s="1" t="s">
        <v>52</v>
      </c>
      <c r="H4" s="1" t="s">
        <v>53</v>
      </c>
      <c r="I4" s="1" t="s">
        <v>17</v>
      </c>
      <c r="J4" s="1" t="s">
        <v>54</v>
      </c>
    </row>
    <row r="5" spans="1:10" ht="21" customHeight="1">
      <c r="A5" t="s">
        <v>6</v>
      </c>
      <c r="B5" t="s">
        <v>44</v>
      </c>
      <c r="C5">
        <v>479</v>
      </c>
      <c r="D5">
        <v>461</v>
      </c>
      <c r="E5">
        <v>913</v>
      </c>
      <c r="F5">
        <v>933</v>
      </c>
      <c r="G5" s="2">
        <f t="shared" ref="G5:G40" si="0">(D5-C5)*F5</f>
        <v>-16794</v>
      </c>
      <c r="H5" s="2">
        <f t="shared" ref="H5:H40" si="1">(F5-E5)*C5</f>
        <v>9580</v>
      </c>
      <c r="I5" s="2">
        <f t="shared" ref="I5:I40" si="2">SUM(G5:H5)</f>
        <v>-7214</v>
      </c>
      <c r="J5" s="2">
        <f t="shared" ref="J5:J40" si="3">D5*F5-C5*E5-I5</f>
        <v>0</v>
      </c>
    </row>
    <row r="6" spans="1:10" ht="21" customHeight="1">
      <c r="A6" t="s">
        <v>6</v>
      </c>
      <c r="B6" t="s">
        <v>45</v>
      </c>
      <c r="C6">
        <v>514</v>
      </c>
      <c r="D6">
        <v>507</v>
      </c>
      <c r="E6">
        <v>1043</v>
      </c>
      <c r="F6">
        <v>1063</v>
      </c>
      <c r="G6" s="2">
        <f t="shared" si="0"/>
        <v>-7441</v>
      </c>
      <c r="H6" s="2">
        <f t="shared" si="1"/>
        <v>10280</v>
      </c>
      <c r="I6" s="2">
        <f t="shared" si="2"/>
        <v>2839</v>
      </c>
      <c r="J6" s="2">
        <f t="shared" si="3"/>
        <v>0</v>
      </c>
    </row>
    <row r="7" spans="1:10" ht="21" customHeight="1">
      <c r="A7" t="s">
        <v>6</v>
      </c>
      <c r="B7" t="s">
        <v>46</v>
      </c>
      <c r="C7">
        <v>549</v>
      </c>
      <c r="D7">
        <v>542</v>
      </c>
      <c r="E7">
        <v>1173</v>
      </c>
      <c r="F7">
        <v>1193</v>
      </c>
      <c r="G7" s="2">
        <f t="shared" si="0"/>
        <v>-8351</v>
      </c>
      <c r="H7" s="2">
        <f t="shared" si="1"/>
        <v>10980</v>
      </c>
      <c r="I7" s="2">
        <f t="shared" si="2"/>
        <v>2629</v>
      </c>
      <c r="J7" s="2">
        <f t="shared" si="3"/>
        <v>0</v>
      </c>
    </row>
    <row r="8" spans="1:10" ht="21" customHeight="1">
      <c r="A8" t="s">
        <v>20</v>
      </c>
      <c r="B8" t="s">
        <v>44</v>
      </c>
      <c r="C8">
        <v>483</v>
      </c>
      <c r="D8">
        <v>476</v>
      </c>
      <c r="E8">
        <v>926</v>
      </c>
      <c r="F8">
        <v>946</v>
      </c>
      <c r="G8" s="2">
        <f t="shared" si="0"/>
        <v>-6622</v>
      </c>
      <c r="H8" s="2">
        <f t="shared" si="1"/>
        <v>9660</v>
      </c>
      <c r="I8" s="2">
        <f t="shared" si="2"/>
        <v>3038</v>
      </c>
      <c r="J8" s="2">
        <f t="shared" si="3"/>
        <v>0</v>
      </c>
    </row>
    <row r="9" spans="1:10" ht="21" customHeight="1">
      <c r="A9" t="s">
        <v>20</v>
      </c>
      <c r="B9" t="s">
        <v>45</v>
      </c>
      <c r="C9">
        <v>518</v>
      </c>
      <c r="D9">
        <v>500</v>
      </c>
      <c r="E9">
        <v>1056</v>
      </c>
      <c r="F9">
        <v>1141</v>
      </c>
      <c r="G9" s="2">
        <f t="shared" si="0"/>
        <v>-20538</v>
      </c>
      <c r="H9" s="2">
        <f t="shared" si="1"/>
        <v>44030</v>
      </c>
      <c r="I9" s="2">
        <f t="shared" si="2"/>
        <v>23492</v>
      </c>
      <c r="J9" s="2">
        <f t="shared" si="3"/>
        <v>0</v>
      </c>
    </row>
    <row r="10" spans="1:10" ht="21" customHeight="1">
      <c r="A10" t="s">
        <v>20</v>
      </c>
      <c r="B10" t="s">
        <v>46</v>
      </c>
      <c r="C10">
        <v>553</v>
      </c>
      <c r="D10">
        <v>565</v>
      </c>
      <c r="E10">
        <v>1186</v>
      </c>
      <c r="F10">
        <v>1206</v>
      </c>
      <c r="G10" s="2">
        <f t="shared" si="0"/>
        <v>14472</v>
      </c>
      <c r="H10" s="2">
        <f t="shared" si="1"/>
        <v>11060</v>
      </c>
      <c r="I10" s="2">
        <f t="shared" si="2"/>
        <v>25532</v>
      </c>
      <c r="J10" s="2">
        <f t="shared" si="3"/>
        <v>0</v>
      </c>
    </row>
    <row r="11" spans="1:10" ht="21" customHeight="1">
      <c r="A11" t="s">
        <v>21</v>
      </c>
      <c r="B11" t="s">
        <v>44</v>
      </c>
      <c r="C11">
        <v>487</v>
      </c>
      <c r="D11">
        <v>469</v>
      </c>
      <c r="E11">
        <v>939</v>
      </c>
      <c r="F11">
        <v>994</v>
      </c>
      <c r="G11" s="2">
        <f t="shared" si="0"/>
        <v>-17892</v>
      </c>
      <c r="H11" s="2">
        <f t="shared" si="1"/>
        <v>26785</v>
      </c>
      <c r="I11" s="2">
        <f t="shared" si="2"/>
        <v>8893</v>
      </c>
      <c r="J11" s="2">
        <f t="shared" si="3"/>
        <v>0</v>
      </c>
    </row>
    <row r="12" spans="1:10" ht="21" customHeight="1">
      <c r="A12" t="s">
        <v>21</v>
      </c>
      <c r="B12" t="s">
        <v>45</v>
      </c>
      <c r="C12">
        <v>522</v>
      </c>
      <c r="D12">
        <v>534</v>
      </c>
      <c r="E12">
        <v>1069</v>
      </c>
      <c r="F12">
        <v>1034</v>
      </c>
      <c r="G12" s="2">
        <f t="shared" si="0"/>
        <v>12408</v>
      </c>
      <c r="H12" s="2">
        <f t="shared" si="1"/>
        <v>-18270</v>
      </c>
      <c r="I12" s="2">
        <f t="shared" si="2"/>
        <v>-5862</v>
      </c>
      <c r="J12" s="2">
        <f t="shared" si="3"/>
        <v>0</v>
      </c>
    </row>
    <row r="13" spans="1:10" ht="21" customHeight="1">
      <c r="A13" t="s">
        <v>21</v>
      </c>
      <c r="B13" t="s">
        <v>46</v>
      </c>
      <c r="C13">
        <v>557</v>
      </c>
      <c r="D13">
        <v>569</v>
      </c>
      <c r="E13">
        <v>1199</v>
      </c>
      <c r="F13">
        <v>1164</v>
      </c>
      <c r="G13" s="2">
        <f t="shared" si="0"/>
        <v>13968</v>
      </c>
      <c r="H13" s="2">
        <f t="shared" si="1"/>
        <v>-19495</v>
      </c>
      <c r="I13" s="2">
        <f t="shared" si="2"/>
        <v>-5527</v>
      </c>
      <c r="J13" s="2">
        <f t="shared" si="3"/>
        <v>0</v>
      </c>
    </row>
    <row r="14" spans="1:10" ht="21" customHeight="1">
      <c r="A14" t="s">
        <v>23</v>
      </c>
      <c r="B14" t="s">
        <v>44</v>
      </c>
      <c r="C14">
        <v>475</v>
      </c>
      <c r="D14">
        <v>468</v>
      </c>
      <c r="E14">
        <v>952</v>
      </c>
      <c r="F14">
        <v>1037</v>
      </c>
      <c r="G14" s="2">
        <f t="shared" si="0"/>
        <v>-7259</v>
      </c>
      <c r="H14" s="2">
        <f t="shared" si="1"/>
        <v>40375</v>
      </c>
      <c r="I14" s="2">
        <f t="shared" si="2"/>
        <v>33116</v>
      </c>
      <c r="J14" s="2">
        <f t="shared" si="3"/>
        <v>0</v>
      </c>
    </row>
    <row r="15" spans="1:10" ht="21" customHeight="1">
      <c r="A15" t="s">
        <v>23</v>
      </c>
      <c r="B15" t="s">
        <v>45</v>
      </c>
      <c r="C15">
        <v>510</v>
      </c>
      <c r="D15">
        <v>503</v>
      </c>
      <c r="E15">
        <v>1082</v>
      </c>
      <c r="F15">
        <v>1102</v>
      </c>
      <c r="G15" s="2">
        <f t="shared" si="0"/>
        <v>-7714</v>
      </c>
      <c r="H15" s="2">
        <f t="shared" si="1"/>
        <v>10200</v>
      </c>
      <c r="I15" s="2">
        <f t="shared" si="2"/>
        <v>2486</v>
      </c>
      <c r="J15" s="2">
        <f t="shared" si="3"/>
        <v>0</v>
      </c>
    </row>
    <row r="16" spans="1:10" ht="21" customHeight="1">
      <c r="A16" t="s">
        <v>23</v>
      </c>
      <c r="B16" t="s">
        <v>46</v>
      </c>
      <c r="C16">
        <v>545</v>
      </c>
      <c r="D16">
        <v>564</v>
      </c>
      <c r="E16">
        <v>1212</v>
      </c>
      <c r="F16">
        <v>1177</v>
      </c>
      <c r="G16" s="2">
        <f t="shared" si="0"/>
        <v>22363</v>
      </c>
      <c r="H16" s="2">
        <f t="shared" si="1"/>
        <v>-19075</v>
      </c>
      <c r="I16" s="2">
        <f t="shared" si="2"/>
        <v>3288</v>
      </c>
      <c r="J16" s="2">
        <f t="shared" si="3"/>
        <v>0</v>
      </c>
    </row>
    <row r="17" spans="1:10" ht="21" customHeight="1">
      <c r="A17" t="s">
        <v>24</v>
      </c>
      <c r="B17" t="s">
        <v>44</v>
      </c>
      <c r="C17">
        <v>479</v>
      </c>
      <c r="D17">
        <v>491</v>
      </c>
      <c r="E17">
        <v>965</v>
      </c>
      <c r="F17">
        <v>1050</v>
      </c>
      <c r="G17" s="2">
        <f t="shared" si="0"/>
        <v>12600</v>
      </c>
      <c r="H17" s="2">
        <f t="shared" si="1"/>
        <v>40715</v>
      </c>
      <c r="I17" s="2">
        <f t="shared" si="2"/>
        <v>53315</v>
      </c>
      <c r="J17" s="2">
        <f t="shared" si="3"/>
        <v>0</v>
      </c>
    </row>
    <row r="18" spans="1:10" ht="21" customHeight="1">
      <c r="A18" t="s">
        <v>24</v>
      </c>
      <c r="B18" t="s">
        <v>45</v>
      </c>
      <c r="C18">
        <v>514</v>
      </c>
      <c r="D18">
        <v>533</v>
      </c>
      <c r="E18">
        <v>1095</v>
      </c>
      <c r="F18">
        <v>1115</v>
      </c>
      <c r="G18" s="2">
        <f t="shared" si="0"/>
        <v>21185</v>
      </c>
      <c r="H18" s="2">
        <f t="shared" si="1"/>
        <v>10280</v>
      </c>
      <c r="I18" s="2">
        <f t="shared" si="2"/>
        <v>31465</v>
      </c>
      <c r="J18" s="2">
        <f t="shared" si="3"/>
        <v>0</v>
      </c>
    </row>
    <row r="19" spans="1:10" ht="21" customHeight="1">
      <c r="A19" t="s">
        <v>24</v>
      </c>
      <c r="B19" t="s">
        <v>46</v>
      </c>
      <c r="C19">
        <v>549</v>
      </c>
      <c r="D19">
        <v>542</v>
      </c>
      <c r="E19">
        <v>1225</v>
      </c>
      <c r="F19">
        <v>1310</v>
      </c>
      <c r="G19" s="2">
        <f t="shared" si="0"/>
        <v>-9170</v>
      </c>
      <c r="H19" s="2">
        <f t="shared" si="1"/>
        <v>46665</v>
      </c>
      <c r="I19" s="2">
        <f t="shared" si="2"/>
        <v>37495</v>
      </c>
      <c r="J19" s="2">
        <f t="shared" si="3"/>
        <v>0</v>
      </c>
    </row>
    <row r="20" spans="1:10" ht="21" customHeight="1">
      <c r="A20" t="s">
        <v>26</v>
      </c>
      <c r="B20" t="s">
        <v>44</v>
      </c>
      <c r="C20">
        <v>483</v>
      </c>
      <c r="D20">
        <v>476</v>
      </c>
      <c r="E20">
        <v>978</v>
      </c>
      <c r="F20">
        <v>998</v>
      </c>
      <c r="G20" s="2">
        <f t="shared" si="0"/>
        <v>-6986</v>
      </c>
      <c r="H20" s="2">
        <f t="shared" si="1"/>
        <v>9660</v>
      </c>
      <c r="I20" s="2">
        <f t="shared" si="2"/>
        <v>2674</v>
      </c>
      <c r="J20" s="2">
        <f t="shared" si="3"/>
        <v>0</v>
      </c>
    </row>
    <row r="21" spans="1:10" ht="21" customHeight="1">
      <c r="A21" t="s">
        <v>26</v>
      </c>
      <c r="B21" t="s">
        <v>45</v>
      </c>
      <c r="C21">
        <v>518</v>
      </c>
      <c r="D21">
        <v>530</v>
      </c>
      <c r="E21">
        <v>1108</v>
      </c>
      <c r="F21">
        <v>1193</v>
      </c>
      <c r="G21" s="2">
        <f t="shared" si="0"/>
        <v>14316</v>
      </c>
      <c r="H21" s="2">
        <f t="shared" si="1"/>
        <v>44030</v>
      </c>
      <c r="I21" s="2">
        <f t="shared" si="2"/>
        <v>58346</v>
      </c>
      <c r="J21" s="2">
        <f t="shared" si="3"/>
        <v>0</v>
      </c>
    </row>
    <row r="22" spans="1:10" ht="21" customHeight="1">
      <c r="A22" t="s">
        <v>26</v>
      </c>
      <c r="B22" t="s">
        <v>46</v>
      </c>
      <c r="C22">
        <v>553</v>
      </c>
      <c r="D22">
        <v>535</v>
      </c>
      <c r="E22">
        <v>1238</v>
      </c>
      <c r="F22">
        <v>1323</v>
      </c>
      <c r="G22" s="2">
        <f t="shared" si="0"/>
        <v>-23814</v>
      </c>
      <c r="H22" s="2">
        <f t="shared" si="1"/>
        <v>47005</v>
      </c>
      <c r="I22" s="2">
        <f t="shared" si="2"/>
        <v>23191</v>
      </c>
      <c r="J22" s="2">
        <f t="shared" si="3"/>
        <v>0</v>
      </c>
    </row>
    <row r="23" spans="1:10" ht="21" customHeight="1">
      <c r="A23" t="s">
        <v>27</v>
      </c>
      <c r="B23" t="s">
        <v>44</v>
      </c>
      <c r="C23">
        <v>487</v>
      </c>
      <c r="D23">
        <v>480</v>
      </c>
      <c r="E23">
        <v>991</v>
      </c>
      <c r="F23">
        <v>1076</v>
      </c>
      <c r="G23" s="2">
        <f t="shared" si="0"/>
        <v>-7532</v>
      </c>
      <c r="H23" s="2">
        <f t="shared" si="1"/>
        <v>41395</v>
      </c>
      <c r="I23" s="2">
        <f t="shared" si="2"/>
        <v>33863</v>
      </c>
      <c r="J23" s="2">
        <f t="shared" si="3"/>
        <v>0</v>
      </c>
    </row>
    <row r="24" spans="1:10" ht="21" customHeight="1">
      <c r="A24" t="s">
        <v>27</v>
      </c>
      <c r="B24" t="s">
        <v>45</v>
      </c>
      <c r="C24">
        <v>522</v>
      </c>
      <c r="D24">
        <v>515</v>
      </c>
      <c r="E24">
        <v>1121</v>
      </c>
      <c r="F24">
        <v>1086</v>
      </c>
      <c r="G24" s="2">
        <f t="shared" si="0"/>
        <v>-7602</v>
      </c>
      <c r="H24" s="2">
        <f t="shared" si="1"/>
        <v>-18270</v>
      </c>
      <c r="I24" s="2">
        <f t="shared" si="2"/>
        <v>-25872</v>
      </c>
      <c r="J24" s="2">
        <f t="shared" si="3"/>
        <v>0</v>
      </c>
    </row>
    <row r="25" spans="1:10" ht="21" customHeight="1">
      <c r="A25" t="s">
        <v>27</v>
      </c>
      <c r="B25" t="s">
        <v>46</v>
      </c>
      <c r="C25">
        <v>557</v>
      </c>
      <c r="D25">
        <v>576</v>
      </c>
      <c r="E25">
        <v>1251</v>
      </c>
      <c r="F25">
        <v>1216</v>
      </c>
      <c r="G25" s="2">
        <f t="shared" si="0"/>
        <v>23104</v>
      </c>
      <c r="H25" s="2">
        <f t="shared" si="1"/>
        <v>-19495</v>
      </c>
      <c r="I25" s="2">
        <f t="shared" si="2"/>
        <v>3609</v>
      </c>
      <c r="J25" s="2">
        <f t="shared" si="3"/>
        <v>0</v>
      </c>
    </row>
    <row r="26" spans="1:10" ht="21" customHeight="1">
      <c r="A26" t="s">
        <v>29</v>
      </c>
      <c r="B26" t="s">
        <v>44</v>
      </c>
      <c r="C26">
        <v>475</v>
      </c>
      <c r="D26">
        <v>457</v>
      </c>
      <c r="E26">
        <v>1004</v>
      </c>
      <c r="F26">
        <v>1089</v>
      </c>
      <c r="G26" s="2">
        <f t="shared" si="0"/>
        <v>-19602</v>
      </c>
      <c r="H26" s="2">
        <f t="shared" si="1"/>
        <v>40375</v>
      </c>
      <c r="I26" s="2">
        <f t="shared" si="2"/>
        <v>20773</v>
      </c>
      <c r="J26" s="2">
        <f t="shared" si="3"/>
        <v>0</v>
      </c>
    </row>
    <row r="27" spans="1:10" ht="21" customHeight="1">
      <c r="A27" t="s">
        <v>29</v>
      </c>
      <c r="B27" t="s">
        <v>45</v>
      </c>
      <c r="C27">
        <v>510</v>
      </c>
      <c r="D27">
        <v>529</v>
      </c>
      <c r="E27">
        <v>1134</v>
      </c>
      <c r="F27">
        <v>1219</v>
      </c>
      <c r="G27" s="2">
        <f t="shared" si="0"/>
        <v>23161</v>
      </c>
      <c r="H27" s="2">
        <f t="shared" si="1"/>
        <v>43350</v>
      </c>
      <c r="I27" s="2">
        <f t="shared" si="2"/>
        <v>66511</v>
      </c>
      <c r="J27" s="2">
        <f t="shared" si="3"/>
        <v>0</v>
      </c>
    </row>
    <row r="28" spans="1:10" ht="21" customHeight="1">
      <c r="A28" t="s">
        <v>29</v>
      </c>
      <c r="B28" t="s">
        <v>46</v>
      </c>
      <c r="C28">
        <v>545</v>
      </c>
      <c r="D28">
        <v>538</v>
      </c>
      <c r="E28">
        <v>1264</v>
      </c>
      <c r="F28">
        <v>1319</v>
      </c>
      <c r="G28" s="2">
        <f t="shared" si="0"/>
        <v>-9233</v>
      </c>
      <c r="H28" s="2">
        <f t="shared" si="1"/>
        <v>29975</v>
      </c>
      <c r="I28" s="2">
        <f t="shared" si="2"/>
        <v>20742</v>
      </c>
      <c r="J28" s="2">
        <f t="shared" si="3"/>
        <v>0</v>
      </c>
    </row>
    <row r="29" spans="1:10" ht="21" customHeight="1">
      <c r="A29" t="s">
        <v>30</v>
      </c>
      <c r="B29" t="s">
        <v>44</v>
      </c>
      <c r="C29">
        <v>479</v>
      </c>
      <c r="D29">
        <v>461</v>
      </c>
      <c r="E29">
        <v>1017</v>
      </c>
      <c r="F29">
        <v>1072</v>
      </c>
      <c r="G29" s="2">
        <f t="shared" si="0"/>
        <v>-19296</v>
      </c>
      <c r="H29" s="2">
        <f t="shared" si="1"/>
        <v>26345</v>
      </c>
      <c r="I29" s="2">
        <f t="shared" si="2"/>
        <v>7049</v>
      </c>
      <c r="J29" s="2">
        <f t="shared" si="3"/>
        <v>0</v>
      </c>
    </row>
    <row r="30" spans="1:10" ht="21" customHeight="1">
      <c r="A30" t="s">
        <v>30</v>
      </c>
      <c r="B30" t="s">
        <v>45</v>
      </c>
      <c r="C30">
        <v>514</v>
      </c>
      <c r="D30">
        <v>533</v>
      </c>
      <c r="E30">
        <v>1147</v>
      </c>
      <c r="F30">
        <v>1232</v>
      </c>
      <c r="G30" s="2">
        <f t="shared" si="0"/>
        <v>23408</v>
      </c>
      <c r="H30" s="2">
        <f t="shared" si="1"/>
        <v>43690</v>
      </c>
      <c r="I30" s="2">
        <f t="shared" si="2"/>
        <v>67098</v>
      </c>
      <c r="J30" s="2">
        <f t="shared" si="3"/>
        <v>0</v>
      </c>
    </row>
    <row r="31" spans="1:10" ht="21" customHeight="1">
      <c r="A31" t="s">
        <v>30</v>
      </c>
      <c r="B31" t="s">
        <v>46</v>
      </c>
      <c r="C31">
        <v>549</v>
      </c>
      <c r="D31">
        <v>568</v>
      </c>
      <c r="E31">
        <v>1277</v>
      </c>
      <c r="F31">
        <v>1297</v>
      </c>
      <c r="G31" s="2">
        <f t="shared" si="0"/>
        <v>24643</v>
      </c>
      <c r="H31" s="2">
        <f t="shared" si="1"/>
        <v>10980</v>
      </c>
      <c r="I31" s="2">
        <f t="shared" si="2"/>
        <v>35623</v>
      </c>
      <c r="J31" s="2">
        <f t="shared" si="3"/>
        <v>0</v>
      </c>
    </row>
    <row r="32" spans="1:10" ht="21" customHeight="1">
      <c r="A32" t="s">
        <v>31</v>
      </c>
      <c r="B32" t="s">
        <v>44</v>
      </c>
      <c r="C32">
        <v>483</v>
      </c>
      <c r="D32">
        <v>476</v>
      </c>
      <c r="E32">
        <v>1030</v>
      </c>
      <c r="F32">
        <v>995</v>
      </c>
      <c r="G32" s="2">
        <f t="shared" si="0"/>
        <v>-6965</v>
      </c>
      <c r="H32" s="2">
        <f t="shared" si="1"/>
        <v>-16905</v>
      </c>
      <c r="I32" s="2">
        <f t="shared" si="2"/>
        <v>-23870</v>
      </c>
      <c r="J32" s="2">
        <f t="shared" si="3"/>
        <v>0</v>
      </c>
    </row>
    <row r="33" spans="1:10" ht="21" customHeight="1">
      <c r="A33" t="s">
        <v>31</v>
      </c>
      <c r="B33" t="s">
        <v>45</v>
      </c>
      <c r="C33">
        <v>518</v>
      </c>
      <c r="D33">
        <v>537</v>
      </c>
      <c r="E33">
        <v>1160</v>
      </c>
      <c r="F33">
        <v>1125</v>
      </c>
      <c r="G33" s="2">
        <f t="shared" si="0"/>
        <v>21375</v>
      </c>
      <c r="H33" s="2">
        <f t="shared" si="1"/>
        <v>-18130</v>
      </c>
      <c r="I33" s="2">
        <f t="shared" si="2"/>
        <v>3245</v>
      </c>
      <c r="J33" s="2">
        <f t="shared" si="3"/>
        <v>0</v>
      </c>
    </row>
    <row r="34" spans="1:10" ht="21" customHeight="1">
      <c r="A34" t="s">
        <v>31</v>
      </c>
      <c r="B34" t="s">
        <v>46</v>
      </c>
      <c r="C34">
        <v>553</v>
      </c>
      <c r="D34">
        <v>535</v>
      </c>
      <c r="E34">
        <v>1290</v>
      </c>
      <c r="F34">
        <v>1375</v>
      </c>
      <c r="G34" s="2">
        <f t="shared" si="0"/>
        <v>-24750</v>
      </c>
      <c r="H34" s="2">
        <f t="shared" si="1"/>
        <v>47005</v>
      </c>
      <c r="I34" s="2">
        <f t="shared" si="2"/>
        <v>22255</v>
      </c>
      <c r="J34" s="2">
        <f t="shared" si="3"/>
        <v>0</v>
      </c>
    </row>
    <row r="35" spans="1:10" ht="21" customHeight="1">
      <c r="A35" t="s">
        <v>32</v>
      </c>
      <c r="B35" t="s">
        <v>44</v>
      </c>
      <c r="C35">
        <v>487</v>
      </c>
      <c r="D35">
        <v>506</v>
      </c>
      <c r="E35">
        <v>1043</v>
      </c>
      <c r="F35">
        <v>1098</v>
      </c>
      <c r="G35" s="2">
        <f t="shared" si="0"/>
        <v>20862</v>
      </c>
      <c r="H35" s="2">
        <f t="shared" si="1"/>
        <v>26785</v>
      </c>
      <c r="I35" s="2">
        <f t="shared" si="2"/>
        <v>47647</v>
      </c>
      <c r="J35" s="2">
        <f t="shared" si="3"/>
        <v>0</v>
      </c>
    </row>
    <row r="36" spans="1:10" ht="21" customHeight="1">
      <c r="A36" t="s">
        <v>32</v>
      </c>
      <c r="B36" t="s">
        <v>45</v>
      </c>
      <c r="C36">
        <v>522</v>
      </c>
      <c r="D36">
        <v>504</v>
      </c>
      <c r="E36">
        <v>1173</v>
      </c>
      <c r="F36">
        <v>1228</v>
      </c>
      <c r="G36" s="2">
        <f t="shared" si="0"/>
        <v>-22104</v>
      </c>
      <c r="H36" s="2">
        <f t="shared" si="1"/>
        <v>28710</v>
      </c>
      <c r="I36" s="2">
        <f t="shared" si="2"/>
        <v>6606</v>
      </c>
      <c r="J36" s="2">
        <f t="shared" si="3"/>
        <v>0</v>
      </c>
    </row>
    <row r="37" spans="1:10" ht="21" customHeight="1">
      <c r="A37" t="s">
        <v>32</v>
      </c>
      <c r="B37" t="s">
        <v>46</v>
      </c>
      <c r="C37">
        <v>557</v>
      </c>
      <c r="D37">
        <v>569</v>
      </c>
      <c r="E37">
        <v>1303</v>
      </c>
      <c r="F37">
        <v>1268</v>
      </c>
      <c r="G37" s="2">
        <f t="shared" si="0"/>
        <v>15216</v>
      </c>
      <c r="H37" s="2">
        <f t="shared" si="1"/>
        <v>-19495</v>
      </c>
      <c r="I37" s="2">
        <f t="shared" si="2"/>
        <v>-4279</v>
      </c>
      <c r="J37" s="2">
        <f t="shared" si="3"/>
        <v>0</v>
      </c>
    </row>
    <row r="38" spans="1:10" ht="21" customHeight="1">
      <c r="A38" t="s">
        <v>33</v>
      </c>
      <c r="B38" t="s">
        <v>44</v>
      </c>
      <c r="C38">
        <v>475</v>
      </c>
      <c r="D38">
        <v>468</v>
      </c>
      <c r="E38">
        <v>1056</v>
      </c>
      <c r="F38">
        <v>1076</v>
      </c>
      <c r="G38" s="2">
        <f t="shared" si="0"/>
        <v>-7532</v>
      </c>
      <c r="H38" s="2">
        <f t="shared" si="1"/>
        <v>9500</v>
      </c>
      <c r="I38" s="2">
        <f t="shared" si="2"/>
        <v>1968</v>
      </c>
      <c r="J38" s="2">
        <f t="shared" si="3"/>
        <v>0</v>
      </c>
    </row>
    <row r="39" spans="1:10" ht="21" customHeight="1">
      <c r="A39" t="s">
        <v>33</v>
      </c>
      <c r="B39" t="s">
        <v>45</v>
      </c>
      <c r="C39">
        <v>510</v>
      </c>
      <c r="D39">
        <v>529</v>
      </c>
      <c r="E39">
        <v>1186</v>
      </c>
      <c r="F39">
        <v>1271</v>
      </c>
      <c r="G39" s="2">
        <f t="shared" si="0"/>
        <v>24149</v>
      </c>
      <c r="H39" s="2">
        <f t="shared" si="1"/>
        <v>43350</v>
      </c>
      <c r="I39" s="2">
        <f t="shared" si="2"/>
        <v>67499</v>
      </c>
      <c r="J39" s="2">
        <f t="shared" si="3"/>
        <v>0</v>
      </c>
    </row>
    <row r="40" spans="1:10" ht="21" customHeight="1">
      <c r="A40" t="s">
        <v>33</v>
      </c>
      <c r="B40" t="s">
        <v>46</v>
      </c>
      <c r="C40">
        <v>545</v>
      </c>
      <c r="D40">
        <v>557</v>
      </c>
      <c r="E40">
        <v>1316</v>
      </c>
      <c r="F40">
        <v>1401</v>
      </c>
      <c r="G40" s="2">
        <f t="shared" si="0"/>
        <v>16812</v>
      </c>
      <c r="H40" s="2">
        <f t="shared" si="1"/>
        <v>46325</v>
      </c>
      <c r="I40" s="2">
        <f t="shared" si="2"/>
        <v>63137</v>
      </c>
      <c r="J40" s="2">
        <f t="shared" si="3"/>
        <v>0</v>
      </c>
    </row>
  </sheetData>
  <mergeCells count="1">
    <mergeCell ref="A1:J2"/>
  </mergeCells>
  <phoneticPr fontId="7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0"/>
  <sheetViews>
    <sheetView workbookViewId="0">
      <pane ySplit="4" topLeftCell="A5" activePane="bottomLeft" state="frozen"/>
      <selection pane="bottomLeft" sqref="A1:J2"/>
    </sheetView>
  </sheetViews>
  <sheetFormatPr defaultRowHeight="14"/>
  <cols>
    <col min="1" max="1" width="15" customWidth="1"/>
    <col min="2" max="10" width="17" customWidth="1"/>
  </cols>
  <sheetData>
    <row r="1" spans="1:10" ht="31" customHeight="1">
      <c r="A1" s="7" t="s">
        <v>55</v>
      </c>
      <c r="B1" s="7"/>
      <c r="C1" s="7"/>
      <c r="D1" s="7"/>
      <c r="E1" s="7"/>
      <c r="F1" s="7"/>
      <c r="G1" s="7"/>
      <c r="H1" s="7"/>
      <c r="I1" s="7"/>
      <c r="J1" s="7"/>
    </row>
    <row r="2" spans="1:10" ht="31" customHeight="1">
      <c r="A2" s="7"/>
      <c r="B2" s="7"/>
      <c r="C2" s="7"/>
      <c r="D2" s="7"/>
      <c r="E2" s="7"/>
      <c r="F2" s="7"/>
      <c r="G2" s="7"/>
      <c r="H2" s="7"/>
      <c r="I2" s="7"/>
      <c r="J2" s="7"/>
    </row>
    <row r="4" spans="1:10" ht="26" customHeight="1">
      <c r="A4" s="1" t="s">
        <v>13</v>
      </c>
      <c r="B4" s="1" t="s">
        <v>35</v>
      </c>
      <c r="C4" s="1" t="s">
        <v>56</v>
      </c>
      <c r="D4" s="1" t="s">
        <v>57</v>
      </c>
      <c r="E4" s="1" t="s">
        <v>58</v>
      </c>
      <c r="F4" s="1" t="s">
        <v>59</v>
      </c>
      <c r="G4" s="1" t="s">
        <v>60</v>
      </c>
      <c r="H4" s="1" t="s">
        <v>61</v>
      </c>
      <c r="I4" s="1" t="s">
        <v>17</v>
      </c>
      <c r="J4" s="1" t="s">
        <v>54</v>
      </c>
    </row>
    <row r="5" spans="1:10" ht="21" customHeight="1">
      <c r="A5" t="s">
        <v>6</v>
      </c>
      <c r="B5" t="s">
        <v>44</v>
      </c>
      <c r="C5">
        <v>2050</v>
      </c>
      <c r="D5">
        <v>2190</v>
      </c>
      <c r="E5">
        <v>626</v>
      </c>
      <c r="F5">
        <v>664</v>
      </c>
      <c r="G5" s="2">
        <f t="shared" ref="G5:G40" si="0">(D5-C5)*F5</f>
        <v>92960</v>
      </c>
      <c r="H5" s="2">
        <f t="shared" ref="H5:H40" si="1">(F5-E5)*C5</f>
        <v>77900</v>
      </c>
      <c r="I5" s="2">
        <f t="shared" ref="I5:I40" si="2">SUM(G5:H5)</f>
        <v>170860</v>
      </c>
      <c r="J5" s="2">
        <f t="shared" ref="J5:J40" si="3">D5*F5-C5*E5-I5</f>
        <v>0</v>
      </c>
    </row>
    <row r="6" spans="1:10" ht="21" customHeight="1">
      <c r="A6" t="s">
        <v>6</v>
      </c>
      <c r="B6" t="s">
        <v>45</v>
      </c>
      <c r="C6">
        <v>2170</v>
      </c>
      <c r="D6">
        <v>2310</v>
      </c>
      <c r="E6">
        <v>696</v>
      </c>
      <c r="F6">
        <v>708</v>
      </c>
      <c r="G6" s="2">
        <f t="shared" si="0"/>
        <v>99120</v>
      </c>
      <c r="H6" s="2">
        <f t="shared" si="1"/>
        <v>26040</v>
      </c>
      <c r="I6" s="2">
        <f t="shared" si="2"/>
        <v>125160</v>
      </c>
      <c r="J6" s="2">
        <f t="shared" si="3"/>
        <v>0</v>
      </c>
    </row>
    <row r="7" spans="1:10" ht="21" customHeight="1">
      <c r="A7" t="s">
        <v>6</v>
      </c>
      <c r="B7" t="s">
        <v>46</v>
      </c>
      <c r="C7">
        <v>2290</v>
      </c>
      <c r="D7">
        <v>2375</v>
      </c>
      <c r="E7">
        <v>766</v>
      </c>
      <c r="F7">
        <v>741</v>
      </c>
      <c r="G7" s="2">
        <f t="shared" si="0"/>
        <v>62985</v>
      </c>
      <c r="H7" s="2">
        <f t="shared" si="1"/>
        <v>-57250</v>
      </c>
      <c r="I7" s="2">
        <f t="shared" si="2"/>
        <v>5735</v>
      </c>
      <c r="J7" s="2">
        <f t="shared" si="3"/>
        <v>0</v>
      </c>
    </row>
    <row r="8" spans="1:10" ht="21" customHeight="1">
      <c r="A8" t="s">
        <v>20</v>
      </c>
      <c r="B8" t="s">
        <v>44</v>
      </c>
      <c r="C8">
        <v>2050</v>
      </c>
      <c r="D8">
        <v>1990</v>
      </c>
      <c r="E8">
        <v>632</v>
      </c>
      <c r="F8">
        <v>644</v>
      </c>
      <c r="G8" s="2">
        <f t="shared" si="0"/>
        <v>-38640</v>
      </c>
      <c r="H8" s="2">
        <f t="shared" si="1"/>
        <v>24600</v>
      </c>
      <c r="I8" s="2">
        <f t="shared" si="2"/>
        <v>-14040</v>
      </c>
      <c r="J8" s="2">
        <f t="shared" si="3"/>
        <v>0</v>
      </c>
    </row>
    <row r="9" spans="1:10" ht="21" customHeight="1">
      <c r="A9" t="s">
        <v>20</v>
      </c>
      <c r="B9" t="s">
        <v>45</v>
      </c>
      <c r="C9">
        <v>2170</v>
      </c>
      <c r="D9">
        <v>2255</v>
      </c>
      <c r="E9">
        <v>702</v>
      </c>
      <c r="F9">
        <v>740</v>
      </c>
      <c r="G9" s="2">
        <f t="shared" si="0"/>
        <v>62900</v>
      </c>
      <c r="H9" s="2">
        <f t="shared" si="1"/>
        <v>82460</v>
      </c>
      <c r="I9" s="2">
        <f t="shared" si="2"/>
        <v>145360</v>
      </c>
      <c r="J9" s="2">
        <f t="shared" si="3"/>
        <v>0</v>
      </c>
    </row>
    <row r="10" spans="1:10" ht="21" customHeight="1">
      <c r="A10" t="s">
        <v>20</v>
      </c>
      <c r="B10" t="s">
        <v>46</v>
      </c>
      <c r="C10">
        <v>2290</v>
      </c>
      <c r="D10">
        <v>2430</v>
      </c>
      <c r="E10">
        <v>772</v>
      </c>
      <c r="F10">
        <v>784</v>
      </c>
      <c r="G10" s="2">
        <f t="shared" si="0"/>
        <v>109760</v>
      </c>
      <c r="H10" s="2">
        <f t="shared" si="1"/>
        <v>27480</v>
      </c>
      <c r="I10" s="2">
        <f t="shared" si="2"/>
        <v>137240</v>
      </c>
      <c r="J10" s="2">
        <f t="shared" si="3"/>
        <v>0</v>
      </c>
    </row>
    <row r="11" spans="1:10" ht="21" customHeight="1">
      <c r="A11" t="s">
        <v>21</v>
      </c>
      <c r="B11" t="s">
        <v>44</v>
      </c>
      <c r="C11">
        <v>2050</v>
      </c>
      <c r="D11">
        <v>2190</v>
      </c>
      <c r="E11">
        <v>638</v>
      </c>
      <c r="F11">
        <v>676</v>
      </c>
      <c r="G11" s="2">
        <f t="shared" si="0"/>
        <v>94640</v>
      </c>
      <c r="H11" s="2">
        <f t="shared" si="1"/>
        <v>77900</v>
      </c>
      <c r="I11" s="2">
        <f t="shared" si="2"/>
        <v>172540</v>
      </c>
      <c r="J11" s="2">
        <f t="shared" si="3"/>
        <v>0</v>
      </c>
    </row>
    <row r="12" spans="1:10" ht="21" customHeight="1">
      <c r="A12" t="s">
        <v>21</v>
      </c>
      <c r="B12" t="s">
        <v>45</v>
      </c>
      <c r="C12">
        <v>2170</v>
      </c>
      <c r="D12">
        <v>2310</v>
      </c>
      <c r="E12">
        <v>708</v>
      </c>
      <c r="F12">
        <v>720</v>
      </c>
      <c r="G12" s="2">
        <f t="shared" si="0"/>
        <v>100800</v>
      </c>
      <c r="H12" s="2">
        <f t="shared" si="1"/>
        <v>26040</v>
      </c>
      <c r="I12" s="2">
        <f t="shared" si="2"/>
        <v>126840</v>
      </c>
      <c r="J12" s="2">
        <f t="shared" si="3"/>
        <v>0</v>
      </c>
    </row>
    <row r="13" spans="1:10" ht="21" customHeight="1">
      <c r="A13" t="s">
        <v>21</v>
      </c>
      <c r="B13" t="s">
        <v>46</v>
      </c>
      <c r="C13">
        <v>2290</v>
      </c>
      <c r="D13">
        <v>2230</v>
      </c>
      <c r="E13">
        <v>778</v>
      </c>
      <c r="F13">
        <v>790</v>
      </c>
      <c r="G13" s="2">
        <f t="shared" si="0"/>
        <v>-47400</v>
      </c>
      <c r="H13" s="2">
        <f t="shared" si="1"/>
        <v>27480</v>
      </c>
      <c r="I13" s="2">
        <f t="shared" si="2"/>
        <v>-19920</v>
      </c>
      <c r="J13" s="2">
        <f t="shared" si="3"/>
        <v>0</v>
      </c>
    </row>
    <row r="14" spans="1:10" ht="21" customHeight="1">
      <c r="A14" t="s">
        <v>23</v>
      </c>
      <c r="B14" t="s">
        <v>44</v>
      </c>
      <c r="C14">
        <v>2050</v>
      </c>
      <c r="D14">
        <v>2135</v>
      </c>
      <c r="E14">
        <v>644</v>
      </c>
      <c r="F14">
        <v>656</v>
      </c>
      <c r="G14" s="2">
        <f t="shared" si="0"/>
        <v>55760</v>
      </c>
      <c r="H14" s="2">
        <f t="shared" si="1"/>
        <v>24600</v>
      </c>
      <c r="I14" s="2">
        <f t="shared" si="2"/>
        <v>80360</v>
      </c>
      <c r="J14" s="2">
        <f t="shared" si="3"/>
        <v>0</v>
      </c>
    </row>
    <row r="15" spans="1:10" ht="21" customHeight="1">
      <c r="A15" t="s">
        <v>23</v>
      </c>
      <c r="B15" t="s">
        <v>45</v>
      </c>
      <c r="C15">
        <v>2170</v>
      </c>
      <c r="D15">
        <v>2110</v>
      </c>
      <c r="E15">
        <v>714</v>
      </c>
      <c r="F15">
        <v>726</v>
      </c>
      <c r="G15" s="2">
        <f t="shared" si="0"/>
        <v>-43560</v>
      </c>
      <c r="H15" s="2">
        <f t="shared" si="1"/>
        <v>26040</v>
      </c>
      <c r="I15" s="2">
        <f t="shared" si="2"/>
        <v>-17520</v>
      </c>
      <c r="J15" s="2">
        <f t="shared" si="3"/>
        <v>0</v>
      </c>
    </row>
    <row r="16" spans="1:10" ht="21" customHeight="1">
      <c r="A16" t="s">
        <v>23</v>
      </c>
      <c r="B16" t="s">
        <v>46</v>
      </c>
      <c r="C16">
        <v>2290</v>
      </c>
      <c r="D16">
        <v>2230</v>
      </c>
      <c r="E16">
        <v>784</v>
      </c>
      <c r="F16">
        <v>759</v>
      </c>
      <c r="G16" s="2">
        <f t="shared" si="0"/>
        <v>-45540</v>
      </c>
      <c r="H16" s="2">
        <f t="shared" si="1"/>
        <v>-57250</v>
      </c>
      <c r="I16" s="2">
        <f t="shared" si="2"/>
        <v>-102790</v>
      </c>
      <c r="J16" s="2">
        <f t="shared" si="3"/>
        <v>0</v>
      </c>
    </row>
    <row r="17" spans="1:10" ht="21" customHeight="1">
      <c r="A17" t="s">
        <v>24</v>
      </c>
      <c r="B17" t="s">
        <v>44</v>
      </c>
      <c r="C17">
        <v>2050</v>
      </c>
      <c r="D17">
        <v>1990</v>
      </c>
      <c r="E17">
        <v>650</v>
      </c>
      <c r="F17">
        <v>662</v>
      </c>
      <c r="G17" s="2">
        <f t="shared" si="0"/>
        <v>-39720</v>
      </c>
      <c r="H17" s="2">
        <f t="shared" si="1"/>
        <v>24600</v>
      </c>
      <c r="I17" s="2">
        <f t="shared" si="2"/>
        <v>-15120</v>
      </c>
      <c r="J17" s="2">
        <f t="shared" si="3"/>
        <v>0</v>
      </c>
    </row>
    <row r="18" spans="1:10" ht="21" customHeight="1">
      <c r="A18" t="s">
        <v>24</v>
      </c>
      <c r="B18" t="s">
        <v>45</v>
      </c>
      <c r="C18">
        <v>2170</v>
      </c>
      <c r="D18">
        <v>2310</v>
      </c>
      <c r="E18">
        <v>720</v>
      </c>
      <c r="F18">
        <v>732</v>
      </c>
      <c r="G18" s="2">
        <f t="shared" si="0"/>
        <v>102480</v>
      </c>
      <c r="H18" s="2">
        <f t="shared" si="1"/>
        <v>26040</v>
      </c>
      <c r="I18" s="2">
        <f t="shared" si="2"/>
        <v>128520</v>
      </c>
      <c r="J18" s="2">
        <f t="shared" si="3"/>
        <v>0</v>
      </c>
    </row>
    <row r="19" spans="1:10" ht="21" customHeight="1">
      <c r="A19" t="s">
        <v>24</v>
      </c>
      <c r="B19" t="s">
        <v>46</v>
      </c>
      <c r="C19">
        <v>2290</v>
      </c>
      <c r="D19">
        <v>2230</v>
      </c>
      <c r="E19">
        <v>790</v>
      </c>
      <c r="F19">
        <v>802</v>
      </c>
      <c r="G19" s="2">
        <f t="shared" si="0"/>
        <v>-48120</v>
      </c>
      <c r="H19" s="2">
        <f t="shared" si="1"/>
        <v>27480</v>
      </c>
      <c r="I19" s="2">
        <f t="shared" si="2"/>
        <v>-20640</v>
      </c>
      <c r="J19" s="2">
        <f t="shared" si="3"/>
        <v>0</v>
      </c>
    </row>
    <row r="20" spans="1:10" ht="21" customHeight="1">
      <c r="A20" t="s">
        <v>26</v>
      </c>
      <c r="B20" t="s">
        <v>44</v>
      </c>
      <c r="C20">
        <v>2050</v>
      </c>
      <c r="D20">
        <v>1990</v>
      </c>
      <c r="E20">
        <v>656</v>
      </c>
      <c r="F20">
        <v>631</v>
      </c>
      <c r="G20" s="2">
        <f t="shared" si="0"/>
        <v>-37860</v>
      </c>
      <c r="H20" s="2">
        <f t="shared" si="1"/>
        <v>-51250</v>
      </c>
      <c r="I20" s="2">
        <f t="shared" si="2"/>
        <v>-89110</v>
      </c>
      <c r="J20" s="2">
        <f t="shared" si="3"/>
        <v>0</v>
      </c>
    </row>
    <row r="21" spans="1:10" ht="21" customHeight="1">
      <c r="A21" t="s">
        <v>26</v>
      </c>
      <c r="B21" t="s">
        <v>45</v>
      </c>
      <c r="C21">
        <v>2170</v>
      </c>
      <c r="D21">
        <v>2110</v>
      </c>
      <c r="E21">
        <v>726</v>
      </c>
      <c r="F21">
        <v>764</v>
      </c>
      <c r="G21" s="2">
        <f t="shared" si="0"/>
        <v>-45840</v>
      </c>
      <c r="H21" s="2">
        <f t="shared" si="1"/>
        <v>82460</v>
      </c>
      <c r="I21" s="2">
        <f t="shared" si="2"/>
        <v>36620</v>
      </c>
      <c r="J21" s="2">
        <f t="shared" si="3"/>
        <v>0</v>
      </c>
    </row>
    <row r="22" spans="1:10" ht="21" customHeight="1">
      <c r="A22" t="s">
        <v>26</v>
      </c>
      <c r="B22" t="s">
        <v>46</v>
      </c>
      <c r="C22">
        <v>2290</v>
      </c>
      <c r="D22">
        <v>2375</v>
      </c>
      <c r="E22">
        <v>796</v>
      </c>
      <c r="F22">
        <v>834</v>
      </c>
      <c r="G22" s="2">
        <f t="shared" si="0"/>
        <v>70890</v>
      </c>
      <c r="H22" s="2">
        <f t="shared" si="1"/>
        <v>87020</v>
      </c>
      <c r="I22" s="2">
        <f t="shared" si="2"/>
        <v>157910</v>
      </c>
      <c r="J22" s="2">
        <f t="shared" si="3"/>
        <v>0</v>
      </c>
    </row>
    <row r="23" spans="1:10" ht="21" customHeight="1">
      <c r="A23" t="s">
        <v>27</v>
      </c>
      <c r="B23" t="s">
        <v>44</v>
      </c>
      <c r="C23">
        <v>2050</v>
      </c>
      <c r="D23">
        <v>1990</v>
      </c>
      <c r="E23">
        <v>662</v>
      </c>
      <c r="F23">
        <v>700</v>
      </c>
      <c r="G23" s="2">
        <f t="shared" si="0"/>
        <v>-42000</v>
      </c>
      <c r="H23" s="2">
        <f t="shared" si="1"/>
        <v>77900</v>
      </c>
      <c r="I23" s="2">
        <f t="shared" si="2"/>
        <v>35900</v>
      </c>
      <c r="J23" s="2">
        <f t="shared" si="3"/>
        <v>0</v>
      </c>
    </row>
    <row r="24" spans="1:10" ht="21" customHeight="1">
      <c r="A24" t="s">
        <v>27</v>
      </c>
      <c r="B24" t="s">
        <v>45</v>
      </c>
      <c r="C24">
        <v>2170</v>
      </c>
      <c r="D24">
        <v>2310</v>
      </c>
      <c r="E24">
        <v>732</v>
      </c>
      <c r="F24">
        <v>770</v>
      </c>
      <c r="G24" s="2">
        <f t="shared" si="0"/>
        <v>107800</v>
      </c>
      <c r="H24" s="2">
        <f t="shared" si="1"/>
        <v>82460</v>
      </c>
      <c r="I24" s="2">
        <f t="shared" si="2"/>
        <v>190260</v>
      </c>
      <c r="J24" s="2">
        <f t="shared" si="3"/>
        <v>0</v>
      </c>
    </row>
    <row r="25" spans="1:10" ht="21" customHeight="1">
      <c r="A25" t="s">
        <v>27</v>
      </c>
      <c r="B25" t="s">
        <v>46</v>
      </c>
      <c r="C25">
        <v>2290</v>
      </c>
      <c r="D25">
        <v>2230</v>
      </c>
      <c r="E25">
        <v>802</v>
      </c>
      <c r="F25">
        <v>777</v>
      </c>
      <c r="G25" s="2">
        <f t="shared" si="0"/>
        <v>-46620</v>
      </c>
      <c r="H25" s="2">
        <f t="shared" si="1"/>
        <v>-57250</v>
      </c>
      <c r="I25" s="2">
        <f t="shared" si="2"/>
        <v>-103870</v>
      </c>
      <c r="J25" s="2">
        <f t="shared" si="3"/>
        <v>0</v>
      </c>
    </row>
    <row r="26" spans="1:10" ht="21" customHeight="1">
      <c r="A26" t="s">
        <v>29</v>
      </c>
      <c r="B26" t="s">
        <v>44</v>
      </c>
      <c r="C26">
        <v>2050</v>
      </c>
      <c r="D26">
        <v>2190</v>
      </c>
      <c r="E26">
        <v>668</v>
      </c>
      <c r="F26">
        <v>680</v>
      </c>
      <c r="G26" s="2">
        <f t="shared" si="0"/>
        <v>95200</v>
      </c>
      <c r="H26" s="2">
        <f t="shared" si="1"/>
        <v>24600</v>
      </c>
      <c r="I26" s="2">
        <f t="shared" si="2"/>
        <v>119800</v>
      </c>
      <c r="J26" s="2">
        <f t="shared" si="3"/>
        <v>0</v>
      </c>
    </row>
    <row r="27" spans="1:10" ht="21" customHeight="1">
      <c r="A27" t="s">
        <v>29</v>
      </c>
      <c r="B27" t="s">
        <v>45</v>
      </c>
      <c r="C27">
        <v>2170</v>
      </c>
      <c r="D27">
        <v>2255</v>
      </c>
      <c r="E27">
        <v>738</v>
      </c>
      <c r="F27">
        <v>776</v>
      </c>
      <c r="G27" s="2">
        <f t="shared" si="0"/>
        <v>65960</v>
      </c>
      <c r="H27" s="2">
        <f t="shared" si="1"/>
        <v>82460</v>
      </c>
      <c r="I27" s="2">
        <f t="shared" si="2"/>
        <v>148420</v>
      </c>
      <c r="J27" s="2">
        <f t="shared" si="3"/>
        <v>0</v>
      </c>
    </row>
    <row r="28" spans="1:10" ht="21" customHeight="1">
      <c r="A28" t="s">
        <v>29</v>
      </c>
      <c r="B28" t="s">
        <v>46</v>
      </c>
      <c r="C28">
        <v>2290</v>
      </c>
      <c r="D28">
        <v>2430</v>
      </c>
      <c r="E28">
        <v>808</v>
      </c>
      <c r="F28">
        <v>846</v>
      </c>
      <c r="G28" s="2">
        <f t="shared" si="0"/>
        <v>118440</v>
      </c>
      <c r="H28" s="2">
        <f t="shared" si="1"/>
        <v>87020</v>
      </c>
      <c r="I28" s="2">
        <f t="shared" si="2"/>
        <v>205460</v>
      </c>
      <c r="J28" s="2">
        <f t="shared" si="3"/>
        <v>0</v>
      </c>
    </row>
    <row r="29" spans="1:10" ht="21" customHeight="1">
      <c r="A29" t="s">
        <v>30</v>
      </c>
      <c r="B29" t="s">
        <v>44</v>
      </c>
      <c r="C29">
        <v>2050</v>
      </c>
      <c r="D29">
        <v>1990</v>
      </c>
      <c r="E29">
        <v>674</v>
      </c>
      <c r="F29">
        <v>712</v>
      </c>
      <c r="G29" s="2">
        <f t="shared" si="0"/>
        <v>-42720</v>
      </c>
      <c r="H29" s="2">
        <f t="shared" si="1"/>
        <v>77900</v>
      </c>
      <c r="I29" s="2">
        <f t="shared" si="2"/>
        <v>35180</v>
      </c>
      <c r="J29" s="2">
        <f t="shared" si="3"/>
        <v>0</v>
      </c>
    </row>
    <row r="30" spans="1:10" ht="21" customHeight="1">
      <c r="A30" t="s">
        <v>30</v>
      </c>
      <c r="B30" t="s">
        <v>45</v>
      </c>
      <c r="C30">
        <v>2170</v>
      </c>
      <c r="D30">
        <v>2110</v>
      </c>
      <c r="E30">
        <v>744</v>
      </c>
      <c r="F30">
        <v>782</v>
      </c>
      <c r="G30" s="2">
        <f t="shared" si="0"/>
        <v>-46920</v>
      </c>
      <c r="H30" s="2">
        <f t="shared" si="1"/>
        <v>82460</v>
      </c>
      <c r="I30" s="2">
        <f t="shared" si="2"/>
        <v>35540</v>
      </c>
      <c r="J30" s="2">
        <f t="shared" si="3"/>
        <v>0</v>
      </c>
    </row>
    <row r="31" spans="1:10" ht="21" customHeight="1">
      <c r="A31" t="s">
        <v>30</v>
      </c>
      <c r="B31" t="s">
        <v>46</v>
      </c>
      <c r="C31">
        <v>2290</v>
      </c>
      <c r="D31">
        <v>2230</v>
      </c>
      <c r="E31">
        <v>814</v>
      </c>
      <c r="F31">
        <v>789</v>
      </c>
      <c r="G31" s="2">
        <f t="shared" si="0"/>
        <v>-47340</v>
      </c>
      <c r="H31" s="2">
        <f t="shared" si="1"/>
        <v>-57250</v>
      </c>
      <c r="I31" s="2">
        <f t="shared" si="2"/>
        <v>-104590</v>
      </c>
      <c r="J31" s="2">
        <f t="shared" si="3"/>
        <v>0</v>
      </c>
    </row>
    <row r="32" spans="1:10" ht="21" customHeight="1">
      <c r="A32" t="s">
        <v>31</v>
      </c>
      <c r="B32" t="s">
        <v>44</v>
      </c>
      <c r="C32">
        <v>2050</v>
      </c>
      <c r="D32">
        <v>2190</v>
      </c>
      <c r="E32">
        <v>680</v>
      </c>
      <c r="F32">
        <v>655</v>
      </c>
      <c r="G32" s="2">
        <f t="shared" si="0"/>
        <v>91700</v>
      </c>
      <c r="H32" s="2">
        <f t="shared" si="1"/>
        <v>-51250</v>
      </c>
      <c r="I32" s="2">
        <f t="shared" si="2"/>
        <v>40450</v>
      </c>
      <c r="J32" s="2">
        <f t="shared" si="3"/>
        <v>0</v>
      </c>
    </row>
    <row r="33" spans="1:10" ht="21" customHeight="1">
      <c r="A33" t="s">
        <v>31</v>
      </c>
      <c r="B33" t="s">
        <v>45</v>
      </c>
      <c r="C33">
        <v>2170</v>
      </c>
      <c r="D33">
        <v>2255</v>
      </c>
      <c r="E33">
        <v>750</v>
      </c>
      <c r="F33">
        <v>725</v>
      </c>
      <c r="G33" s="2">
        <f t="shared" si="0"/>
        <v>61625</v>
      </c>
      <c r="H33" s="2">
        <f t="shared" si="1"/>
        <v>-54250</v>
      </c>
      <c r="I33" s="2">
        <f t="shared" si="2"/>
        <v>7375</v>
      </c>
      <c r="J33" s="2">
        <f t="shared" si="3"/>
        <v>0</v>
      </c>
    </row>
    <row r="34" spans="1:10" ht="21" customHeight="1">
      <c r="A34" t="s">
        <v>31</v>
      </c>
      <c r="B34" t="s">
        <v>46</v>
      </c>
      <c r="C34">
        <v>2290</v>
      </c>
      <c r="D34">
        <v>2230</v>
      </c>
      <c r="E34">
        <v>820</v>
      </c>
      <c r="F34">
        <v>795</v>
      </c>
      <c r="G34" s="2">
        <f t="shared" si="0"/>
        <v>-47700</v>
      </c>
      <c r="H34" s="2">
        <f t="shared" si="1"/>
        <v>-57250</v>
      </c>
      <c r="I34" s="2">
        <f t="shared" si="2"/>
        <v>-104950</v>
      </c>
      <c r="J34" s="2">
        <f t="shared" si="3"/>
        <v>0</v>
      </c>
    </row>
    <row r="35" spans="1:10" ht="21" customHeight="1">
      <c r="A35" t="s">
        <v>32</v>
      </c>
      <c r="B35" t="s">
        <v>44</v>
      </c>
      <c r="C35">
        <v>2050</v>
      </c>
      <c r="D35">
        <v>2135</v>
      </c>
      <c r="E35">
        <v>686</v>
      </c>
      <c r="F35">
        <v>698</v>
      </c>
      <c r="G35" s="2">
        <f t="shared" si="0"/>
        <v>59330</v>
      </c>
      <c r="H35" s="2">
        <f t="shared" si="1"/>
        <v>24600</v>
      </c>
      <c r="I35" s="2">
        <f t="shared" si="2"/>
        <v>83930</v>
      </c>
      <c r="J35" s="2">
        <f t="shared" si="3"/>
        <v>0</v>
      </c>
    </row>
    <row r="36" spans="1:10" ht="21" customHeight="1">
      <c r="A36" t="s">
        <v>32</v>
      </c>
      <c r="B36" t="s">
        <v>45</v>
      </c>
      <c r="C36">
        <v>2170</v>
      </c>
      <c r="D36">
        <v>2310</v>
      </c>
      <c r="E36">
        <v>756</v>
      </c>
      <c r="F36">
        <v>794</v>
      </c>
      <c r="G36" s="2">
        <f t="shared" si="0"/>
        <v>111160</v>
      </c>
      <c r="H36" s="2">
        <f t="shared" si="1"/>
        <v>82460</v>
      </c>
      <c r="I36" s="2">
        <f t="shared" si="2"/>
        <v>193620</v>
      </c>
      <c r="J36" s="2">
        <f t="shared" si="3"/>
        <v>0</v>
      </c>
    </row>
    <row r="37" spans="1:10" ht="21" customHeight="1">
      <c r="A37" t="s">
        <v>32</v>
      </c>
      <c r="B37" t="s">
        <v>46</v>
      </c>
      <c r="C37">
        <v>2290</v>
      </c>
      <c r="D37">
        <v>2230</v>
      </c>
      <c r="E37">
        <v>826</v>
      </c>
      <c r="F37">
        <v>838</v>
      </c>
      <c r="G37" s="2">
        <f t="shared" si="0"/>
        <v>-50280</v>
      </c>
      <c r="H37" s="2">
        <f t="shared" si="1"/>
        <v>27480</v>
      </c>
      <c r="I37" s="2">
        <f t="shared" si="2"/>
        <v>-22800</v>
      </c>
      <c r="J37" s="2">
        <f t="shared" si="3"/>
        <v>0</v>
      </c>
    </row>
    <row r="38" spans="1:10" ht="21" customHeight="1">
      <c r="A38" t="s">
        <v>33</v>
      </c>
      <c r="B38" t="s">
        <v>44</v>
      </c>
      <c r="C38">
        <v>2050</v>
      </c>
      <c r="D38">
        <v>2190</v>
      </c>
      <c r="E38">
        <v>692</v>
      </c>
      <c r="F38">
        <v>704</v>
      </c>
      <c r="G38" s="2">
        <f t="shared" si="0"/>
        <v>98560</v>
      </c>
      <c r="H38" s="2">
        <f t="shared" si="1"/>
        <v>24600</v>
      </c>
      <c r="I38" s="2">
        <f t="shared" si="2"/>
        <v>123160</v>
      </c>
      <c r="J38" s="2">
        <f t="shared" si="3"/>
        <v>0</v>
      </c>
    </row>
    <row r="39" spans="1:10" ht="21" customHeight="1">
      <c r="A39" t="s">
        <v>33</v>
      </c>
      <c r="B39" t="s">
        <v>45</v>
      </c>
      <c r="C39">
        <v>2170</v>
      </c>
      <c r="D39">
        <v>2310</v>
      </c>
      <c r="E39">
        <v>762</v>
      </c>
      <c r="F39">
        <v>800</v>
      </c>
      <c r="G39" s="2">
        <f t="shared" si="0"/>
        <v>112000</v>
      </c>
      <c r="H39" s="2">
        <f t="shared" si="1"/>
        <v>82460</v>
      </c>
      <c r="I39" s="2">
        <f t="shared" si="2"/>
        <v>194460</v>
      </c>
      <c r="J39" s="2">
        <f t="shared" si="3"/>
        <v>0</v>
      </c>
    </row>
    <row r="40" spans="1:10" ht="21" customHeight="1">
      <c r="A40" t="s">
        <v>33</v>
      </c>
      <c r="B40" t="s">
        <v>46</v>
      </c>
      <c r="C40">
        <v>2290</v>
      </c>
      <c r="D40">
        <v>2430</v>
      </c>
      <c r="E40">
        <v>832</v>
      </c>
      <c r="F40">
        <v>844</v>
      </c>
      <c r="G40" s="2">
        <f t="shared" si="0"/>
        <v>118160</v>
      </c>
      <c r="H40" s="2">
        <f t="shared" si="1"/>
        <v>27480</v>
      </c>
      <c r="I40" s="2">
        <f t="shared" si="2"/>
        <v>145640</v>
      </c>
      <c r="J40" s="2">
        <f t="shared" si="3"/>
        <v>0</v>
      </c>
    </row>
  </sheetData>
  <mergeCells count="1">
    <mergeCell ref="A1:J2"/>
  </mergeCells>
  <phoneticPr fontId="7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0"/>
  <sheetViews>
    <sheetView workbookViewId="0">
      <pane ySplit="4" topLeftCell="A5" activePane="bottomLeft" state="frozen"/>
      <selection pane="bottomLeft" sqref="A1:K2"/>
    </sheetView>
  </sheetViews>
  <sheetFormatPr defaultRowHeight="14"/>
  <cols>
    <col min="1" max="1" width="15" customWidth="1"/>
    <col min="2" max="11" width="17" customWidth="1"/>
  </cols>
  <sheetData>
    <row r="1" spans="1:11" ht="31" customHeight="1">
      <c r="A1" s="7" t="s">
        <v>62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3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4" spans="1:11" ht="26" customHeight="1">
      <c r="A4" s="1" t="s">
        <v>13</v>
      </c>
      <c r="B4" s="1" t="s">
        <v>35</v>
      </c>
      <c r="C4" s="1" t="s">
        <v>63</v>
      </c>
      <c r="D4" s="1" t="s">
        <v>64</v>
      </c>
      <c r="E4" s="1" t="s">
        <v>65</v>
      </c>
      <c r="F4" s="1" t="s">
        <v>58</v>
      </c>
      <c r="G4" s="1" t="s">
        <v>66</v>
      </c>
      <c r="H4" s="1" t="s">
        <v>67</v>
      </c>
      <c r="I4" s="1" t="s">
        <v>68</v>
      </c>
      <c r="J4" s="1" t="s">
        <v>17</v>
      </c>
      <c r="K4" s="1" t="s">
        <v>54</v>
      </c>
    </row>
    <row r="5" spans="1:11" ht="21" customHeight="1">
      <c r="A5" t="s">
        <v>6</v>
      </c>
      <c r="B5" t="s">
        <v>44</v>
      </c>
      <c r="C5">
        <v>2800000</v>
      </c>
      <c r="D5">
        <v>3035000</v>
      </c>
      <c r="E5">
        <v>1000</v>
      </c>
      <c r="F5">
        <v>870</v>
      </c>
      <c r="G5">
        <f t="shared" ref="G5:G40" si="0">IFERROR(C5/E5,0)</f>
        <v>2800</v>
      </c>
      <c r="H5" s="2">
        <f t="shared" ref="H5:H40" si="1">D5-C5</f>
        <v>235000</v>
      </c>
      <c r="I5" s="2">
        <f t="shared" ref="I5:I40" si="2">C5-G5*F5</f>
        <v>364000</v>
      </c>
      <c r="J5" s="2">
        <f t="shared" ref="J5:J40" si="3">SUM(H5:I5)</f>
        <v>599000</v>
      </c>
      <c r="K5" s="2">
        <f t="shared" ref="K5:K40" si="4">D5-G5*F5-J5</f>
        <v>0</v>
      </c>
    </row>
    <row r="6" spans="1:11" ht="21" customHeight="1">
      <c r="A6" t="s">
        <v>6</v>
      </c>
      <c r="B6" t="s">
        <v>45</v>
      </c>
      <c r="C6">
        <v>3200000</v>
      </c>
      <c r="D6">
        <v>3325000</v>
      </c>
      <c r="E6">
        <v>1160</v>
      </c>
      <c r="F6">
        <v>1030</v>
      </c>
      <c r="G6">
        <f t="shared" si="0"/>
        <v>2758.6206896551726</v>
      </c>
      <c r="H6" s="2">
        <f t="shared" si="1"/>
        <v>125000</v>
      </c>
      <c r="I6" s="2">
        <f t="shared" si="2"/>
        <v>358620.68965517217</v>
      </c>
      <c r="J6" s="2">
        <f t="shared" si="3"/>
        <v>483620.68965517217</v>
      </c>
      <c r="K6" s="2">
        <f t="shared" si="4"/>
        <v>0</v>
      </c>
    </row>
    <row r="7" spans="1:11" ht="21" customHeight="1">
      <c r="A7" t="s">
        <v>6</v>
      </c>
      <c r="B7" t="s">
        <v>46</v>
      </c>
      <c r="C7">
        <v>3600000</v>
      </c>
      <c r="D7">
        <v>3505000</v>
      </c>
      <c r="E7">
        <v>1320</v>
      </c>
      <c r="F7">
        <v>1330</v>
      </c>
      <c r="G7">
        <f t="shared" si="0"/>
        <v>2727.2727272727275</v>
      </c>
      <c r="H7" s="2">
        <f t="shared" si="1"/>
        <v>-95000</v>
      </c>
      <c r="I7" s="2">
        <f t="shared" si="2"/>
        <v>-27272.727272727527</v>
      </c>
      <c r="J7" s="2">
        <f t="shared" si="3"/>
        <v>-122272.72727272753</v>
      </c>
      <c r="K7" s="2">
        <f t="shared" si="4"/>
        <v>0</v>
      </c>
    </row>
    <row r="8" spans="1:11" ht="21" customHeight="1">
      <c r="A8" t="s">
        <v>20</v>
      </c>
      <c r="B8" t="s">
        <v>44</v>
      </c>
      <c r="C8">
        <v>2800000</v>
      </c>
      <c r="D8">
        <v>2705000</v>
      </c>
      <c r="E8">
        <v>1000</v>
      </c>
      <c r="F8">
        <v>870</v>
      </c>
      <c r="G8">
        <f t="shared" si="0"/>
        <v>2800</v>
      </c>
      <c r="H8" s="2">
        <f t="shared" si="1"/>
        <v>-95000</v>
      </c>
      <c r="I8" s="2">
        <f t="shared" si="2"/>
        <v>364000</v>
      </c>
      <c r="J8" s="2">
        <f t="shared" si="3"/>
        <v>269000</v>
      </c>
      <c r="K8" s="2">
        <f t="shared" si="4"/>
        <v>0</v>
      </c>
    </row>
    <row r="9" spans="1:11" ht="21" customHeight="1">
      <c r="A9" t="s">
        <v>20</v>
      </c>
      <c r="B9" t="s">
        <v>45</v>
      </c>
      <c r="C9">
        <v>3200000</v>
      </c>
      <c r="D9">
        <v>3105000</v>
      </c>
      <c r="E9">
        <v>1160</v>
      </c>
      <c r="F9">
        <v>1030</v>
      </c>
      <c r="G9">
        <f t="shared" si="0"/>
        <v>2758.6206896551726</v>
      </c>
      <c r="H9" s="2">
        <f t="shared" si="1"/>
        <v>-95000</v>
      </c>
      <c r="I9" s="2">
        <f t="shared" si="2"/>
        <v>358620.68965517217</v>
      </c>
      <c r="J9" s="2">
        <f t="shared" si="3"/>
        <v>263620.68965517217</v>
      </c>
      <c r="K9" s="2">
        <f t="shared" si="4"/>
        <v>0</v>
      </c>
    </row>
    <row r="10" spans="1:11" ht="21" customHeight="1">
      <c r="A10" t="s">
        <v>20</v>
      </c>
      <c r="B10" t="s">
        <v>46</v>
      </c>
      <c r="C10">
        <v>3600000</v>
      </c>
      <c r="D10">
        <v>3505000</v>
      </c>
      <c r="E10">
        <v>1320</v>
      </c>
      <c r="F10">
        <v>1190</v>
      </c>
      <c r="G10">
        <f t="shared" si="0"/>
        <v>2727.2727272727275</v>
      </c>
      <c r="H10" s="2">
        <f t="shared" si="1"/>
        <v>-95000</v>
      </c>
      <c r="I10" s="2">
        <f t="shared" si="2"/>
        <v>354545.45454545412</v>
      </c>
      <c r="J10" s="2">
        <f t="shared" si="3"/>
        <v>259545.45454545412</v>
      </c>
      <c r="K10" s="2">
        <f t="shared" si="4"/>
        <v>0</v>
      </c>
    </row>
    <row r="11" spans="1:11" ht="21" customHeight="1">
      <c r="A11" t="s">
        <v>21</v>
      </c>
      <c r="B11" t="s">
        <v>44</v>
      </c>
      <c r="C11">
        <v>2800000</v>
      </c>
      <c r="D11">
        <v>2925000</v>
      </c>
      <c r="E11">
        <v>1000</v>
      </c>
      <c r="F11">
        <v>870</v>
      </c>
      <c r="G11">
        <f t="shared" si="0"/>
        <v>2800</v>
      </c>
      <c r="H11" s="2">
        <f t="shared" si="1"/>
        <v>125000</v>
      </c>
      <c r="I11" s="2">
        <f t="shared" si="2"/>
        <v>364000</v>
      </c>
      <c r="J11" s="2">
        <f t="shared" si="3"/>
        <v>489000</v>
      </c>
      <c r="K11" s="2">
        <f t="shared" si="4"/>
        <v>0</v>
      </c>
    </row>
    <row r="12" spans="1:11" ht="21" customHeight="1">
      <c r="A12" t="s">
        <v>21</v>
      </c>
      <c r="B12" t="s">
        <v>45</v>
      </c>
      <c r="C12">
        <v>3200000</v>
      </c>
      <c r="D12">
        <v>3105000</v>
      </c>
      <c r="E12">
        <v>1160</v>
      </c>
      <c r="F12">
        <v>1030</v>
      </c>
      <c r="G12">
        <f t="shared" si="0"/>
        <v>2758.6206896551726</v>
      </c>
      <c r="H12" s="2">
        <f t="shared" si="1"/>
        <v>-95000</v>
      </c>
      <c r="I12" s="2">
        <f t="shared" si="2"/>
        <v>358620.68965517217</v>
      </c>
      <c r="J12" s="2">
        <f t="shared" si="3"/>
        <v>263620.68965517217</v>
      </c>
      <c r="K12" s="2">
        <f t="shared" si="4"/>
        <v>0</v>
      </c>
    </row>
    <row r="13" spans="1:11" ht="21" customHeight="1">
      <c r="A13" t="s">
        <v>21</v>
      </c>
      <c r="B13" t="s">
        <v>46</v>
      </c>
      <c r="C13">
        <v>3600000</v>
      </c>
      <c r="D13">
        <v>3725000</v>
      </c>
      <c r="E13">
        <v>1320</v>
      </c>
      <c r="F13">
        <v>1240</v>
      </c>
      <c r="G13">
        <f t="shared" si="0"/>
        <v>2727.2727272727275</v>
      </c>
      <c r="H13" s="2">
        <f t="shared" si="1"/>
        <v>125000</v>
      </c>
      <c r="I13" s="2">
        <f t="shared" si="2"/>
        <v>218181.81818181789</v>
      </c>
      <c r="J13" s="2">
        <f t="shared" si="3"/>
        <v>343181.81818181789</v>
      </c>
      <c r="K13" s="2">
        <f t="shared" si="4"/>
        <v>0</v>
      </c>
    </row>
    <row r="14" spans="1:11" ht="21" customHeight="1">
      <c r="A14" t="s">
        <v>23</v>
      </c>
      <c r="B14" t="s">
        <v>44</v>
      </c>
      <c r="C14">
        <v>2800000</v>
      </c>
      <c r="D14">
        <v>3035000</v>
      </c>
      <c r="E14">
        <v>1000</v>
      </c>
      <c r="F14">
        <v>1010</v>
      </c>
      <c r="G14">
        <f t="shared" si="0"/>
        <v>2800</v>
      </c>
      <c r="H14" s="2">
        <f t="shared" si="1"/>
        <v>235000</v>
      </c>
      <c r="I14" s="2">
        <f t="shared" si="2"/>
        <v>-28000</v>
      </c>
      <c r="J14" s="2">
        <f t="shared" si="3"/>
        <v>207000</v>
      </c>
      <c r="K14" s="2">
        <f t="shared" si="4"/>
        <v>0</v>
      </c>
    </row>
    <row r="15" spans="1:11" ht="21" customHeight="1">
      <c r="A15" t="s">
        <v>23</v>
      </c>
      <c r="B15" t="s">
        <v>45</v>
      </c>
      <c r="C15">
        <v>3200000</v>
      </c>
      <c r="D15">
        <v>3435000</v>
      </c>
      <c r="E15">
        <v>1160</v>
      </c>
      <c r="F15">
        <v>1030</v>
      </c>
      <c r="G15">
        <f t="shared" si="0"/>
        <v>2758.6206896551726</v>
      </c>
      <c r="H15" s="2">
        <f t="shared" si="1"/>
        <v>235000</v>
      </c>
      <c r="I15" s="2">
        <f t="shared" si="2"/>
        <v>358620.68965517217</v>
      </c>
      <c r="J15" s="2">
        <f t="shared" si="3"/>
        <v>593620.68965517217</v>
      </c>
      <c r="K15" s="2">
        <f t="shared" si="4"/>
        <v>0</v>
      </c>
    </row>
    <row r="16" spans="1:11" ht="21" customHeight="1">
      <c r="A16" t="s">
        <v>23</v>
      </c>
      <c r="B16" t="s">
        <v>46</v>
      </c>
      <c r="C16">
        <v>3600000</v>
      </c>
      <c r="D16">
        <v>3505000</v>
      </c>
      <c r="E16">
        <v>1320</v>
      </c>
      <c r="F16">
        <v>1240</v>
      </c>
      <c r="G16">
        <f t="shared" si="0"/>
        <v>2727.2727272727275</v>
      </c>
      <c r="H16" s="2">
        <f t="shared" si="1"/>
        <v>-95000</v>
      </c>
      <c r="I16" s="2">
        <f t="shared" si="2"/>
        <v>218181.81818181789</v>
      </c>
      <c r="J16" s="2">
        <f t="shared" si="3"/>
        <v>123181.81818181789</v>
      </c>
      <c r="K16" s="2">
        <f t="shared" si="4"/>
        <v>0</v>
      </c>
    </row>
    <row r="17" spans="1:11" ht="21" customHeight="1">
      <c r="A17" t="s">
        <v>24</v>
      </c>
      <c r="B17" t="s">
        <v>44</v>
      </c>
      <c r="C17">
        <v>2800000</v>
      </c>
      <c r="D17">
        <v>2705000</v>
      </c>
      <c r="E17">
        <v>1000</v>
      </c>
      <c r="F17">
        <v>1010</v>
      </c>
      <c r="G17">
        <f t="shared" si="0"/>
        <v>2800</v>
      </c>
      <c r="H17" s="2">
        <f t="shared" si="1"/>
        <v>-95000</v>
      </c>
      <c r="I17" s="2">
        <f t="shared" si="2"/>
        <v>-28000</v>
      </c>
      <c r="J17" s="2">
        <f t="shared" si="3"/>
        <v>-123000</v>
      </c>
      <c r="K17" s="2">
        <f t="shared" si="4"/>
        <v>0</v>
      </c>
    </row>
    <row r="18" spans="1:11" ht="21" customHeight="1">
      <c r="A18" t="s">
        <v>24</v>
      </c>
      <c r="B18" t="s">
        <v>45</v>
      </c>
      <c r="C18">
        <v>3200000</v>
      </c>
      <c r="D18">
        <v>3435000</v>
      </c>
      <c r="E18">
        <v>1160</v>
      </c>
      <c r="F18">
        <v>1080</v>
      </c>
      <c r="G18">
        <f t="shared" si="0"/>
        <v>2758.6206896551726</v>
      </c>
      <c r="H18" s="2">
        <f t="shared" si="1"/>
        <v>235000</v>
      </c>
      <c r="I18" s="2">
        <f t="shared" si="2"/>
        <v>220689.65517241368</v>
      </c>
      <c r="J18" s="2">
        <f t="shared" si="3"/>
        <v>455689.65517241368</v>
      </c>
      <c r="K18" s="2">
        <f t="shared" si="4"/>
        <v>0</v>
      </c>
    </row>
    <row r="19" spans="1:11" ht="21" customHeight="1">
      <c r="A19" t="s">
        <v>24</v>
      </c>
      <c r="B19" t="s">
        <v>46</v>
      </c>
      <c r="C19">
        <v>3600000</v>
      </c>
      <c r="D19">
        <v>3725000</v>
      </c>
      <c r="E19">
        <v>1320</v>
      </c>
      <c r="F19">
        <v>1240</v>
      </c>
      <c r="G19">
        <f t="shared" si="0"/>
        <v>2727.2727272727275</v>
      </c>
      <c r="H19" s="2">
        <f t="shared" si="1"/>
        <v>125000</v>
      </c>
      <c r="I19" s="2">
        <f t="shared" si="2"/>
        <v>218181.81818181789</v>
      </c>
      <c r="J19" s="2">
        <f t="shared" si="3"/>
        <v>343181.81818181789</v>
      </c>
      <c r="K19" s="2">
        <f t="shared" si="4"/>
        <v>0</v>
      </c>
    </row>
    <row r="20" spans="1:11" ht="21" customHeight="1">
      <c r="A20" t="s">
        <v>26</v>
      </c>
      <c r="B20" t="s">
        <v>44</v>
      </c>
      <c r="C20">
        <v>2800000</v>
      </c>
      <c r="D20">
        <v>2925000</v>
      </c>
      <c r="E20">
        <v>1000</v>
      </c>
      <c r="F20">
        <v>920</v>
      </c>
      <c r="G20">
        <f t="shared" si="0"/>
        <v>2800</v>
      </c>
      <c r="H20" s="2">
        <f t="shared" si="1"/>
        <v>125000</v>
      </c>
      <c r="I20" s="2">
        <f t="shared" si="2"/>
        <v>224000</v>
      </c>
      <c r="J20" s="2">
        <f t="shared" si="3"/>
        <v>349000</v>
      </c>
      <c r="K20" s="2">
        <f t="shared" si="4"/>
        <v>0</v>
      </c>
    </row>
    <row r="21" spans="1:11" ht="21" customHeight="1">
      <c r="A21" t="s">
        <v>26</v>
      </c>
      <c r="B21" t="s">
        <v>45</v>
      </c>
      <c r="C21">
        <v>3200000</v>
      </c>
      <c r="D21">
        <v>3435000</v>
      </c>
      <c r="E21">
        <v>1160</v>
      </c>
      <c r="F21">
        <v>1170</v>
      </c>
      <c r="G21">
        <f t="shared" si="0"/>
        <v>2758.6206896551726</v>
      </c>
      <c r="H21" s="2">
        <f t="shared" si="1"/>
        <v>235000</v>
      </c>
      <c r="I21" s="2">
        <f t="shared" si="2"/>
        <v>-27586.206896551885</v>
      </c>
      <c r="J21" s="2">
        <f t="shared" si="3"/>
        <v>207413.79310344812</v>
      </c>
      <c r="K21" s="2">
        <f t="shared" si="4"/>
        <v>0</v>
      </c>
    </row>
    <row r="22" spans="1:11" ht="21" customHeight="1">
      <c r="A22" t="s">
        <v>26</v>
      </c>
      <c r="B22" t="s">
        <v>46</v>
      </c>
      <c r="C22">
        <v>3600000</v>
      </c>
      <c r="D22">
        <v>3725000</v>
      </c>
      <c r="E22">
        <v>1320</v>
      </c>
      <c r="F22">
        <v>1190</v>
      </c>
      <c r="G22">
        <f t="shared" si="0"/>
        <v>2727.2727272727275</v>
      </c>
      <c r="H22" s="2">
        <f t="shared" si="1"/>
        <v>125000</v>
      </c>
      <c r="I22" s="2">
        <f t="shared" si="2"/>
        <v>354545.45454545412</v>
      </c>
      <c r="J22" s="2">
        <f t="shared" si="3"/>
        <v>479545.45454545412</v>
      </c>
      <c r="K22" s="2">
        <f t="shared" si="4"/>
        <v>0</v>
      </c>
    </row>
    <row r="23" spans="1:11" ht="21" customHeight="1">
      <c r="A23" t="s">
        <v>27</v>
      </c>
      <c r="B23" t="s">
        <v>44</v>
      </c>
      <c r="C23">
        <v>2800000</v>
      </c>
      <c r="D23">
        <v>2705000</v>
      </c>
      <c r="E23">
        <v>1000</v>
      </c>
      <c r="F23">
        <v>1010</v>
      </c>
      <c r="G23">
        <f t="shared" si="0"/>
        <v>2800</v>
      </c>
      <c r="H23" s="2">
        <f t="shared" si="1"/>
        <v>-95000</v>
      </c>
      <c r="I23" s="2">
        <f t="shared" si="2"/>
        <v>-28000</v>
      </c>
      <c r="J23" s="2">
        <f t="shared" si="3"/>
        <v>-123000</v>
      </c>
      <c r="K23" s="2">
        <f t="shared" si="4"/>
        <v>0</v>
      </c>
    </row>
    <row r="24" spans="1:11" ht="21" customHeight="1">
      <c r="A24" t="s">
        <v>27</v>
      </c>
      <c r="B24" t="s">
        <v>45</v>
      </c>
      <c r="C24">
        <v>3200000</v>
      </c>
      <c r="D24">
        <v>3325000</v>
      </c>
      <c r="E24">
        <v>1160</v>
      </c>
      <c r="F24">
        <v>1170</v>
      </c>
      <c r="G24">
        <f t="shared" si="0"/>
        <v>2758.6206896551726</v>
      </c>
      <c r="H24" s="2">
        <f t="shared" si="1"/>
        <v>125000</v>
      </c>
      <c r="I24" s="2">
        <f t="shared" si="2"/>
        <v>-27586.206896551885</v>
      </c>
      <c r="J24" s="2">
        <f t="shared" si="3"/>
        <v>97413.793103448115</v>
      </c>
      <c r="K24" s="2">
        <f t="shared" si="4"/>
        <v>0</v>
      </c>
    </row>
    <row r="25" spans="1:11" ht="21" customHeight="1">
      <c r="A25" t="s">
        <v>27</v>
      </c>
      <c r="B25" t="s">
        <v>46</v>
      </c>
      <c r="C25">
        <v>3600000</v>
      </c>
      <c r="D25">
        <v>3505000</v>
      </c>
      <c r="E25">
        <v>1320</v>
      </c>
      <c r="F25">
        <v>1330</v>
      </c>
      <c r="G25">
        <f t="shared" si="0"/>
        <v>2727.2727272727275</v>
      </c>
      <c r="H25" s="2">
        <f t="shared" si="1"/>
        <v>-95000</v>
      </c>
      <c r="I25" s="2">
        <f t="shared" si="2"/>
        <v>-27272.727272727527</v>
      </c>
      <c r="J25" s="2">
        <f t="shared" si="3"/>
        <v>-122272.72727272753</v>
      </c>
      <c r="K25" s="2">
        <f t="shared" si="4"/>
        <v>0</v>
      </c>
    </row>
    <row r="26" spans="1:11" ht="21" customHeight="1">
      <c r="A26" t="s">
        <v>29</v>
      </c>
      <c r="B26" t="s">
        <v>44</v>
      </c>
      <c r="C26">
        <v>2800000</v>
      </c>
      <c r="D26">
        <v>3035000</v>
      </c>
      <c r="E26">
        <v>1000</v>
      </c>
      <c r="F26">
        <v>920</v>
      </c>
      <c r="G26">
        <f t="shared" si="0"/>
        <v>2800</v>
      </c>
      <c r="H26" s="2">
        <f t="shared" si="1"/>
        <v>235000</v>
      </c>
      <c r="I26" s="2">
        <f t="shared" si="2"/>
        <v>224000</v>
      </c>
      <c r="J26" s="2">
        <f t="shared" si="3"/>
        <v>459000</v>
      </c>
      <c r="K26" s="2">
        <f t="shared" si="4"/>
        <v>0</v>
      </c>
    </row>
    <row r="27" spans="1:11" ht="21" customHeight="1">
      <c r="A27" t="s">
        <v>29</v>
      </c>
      <c r="B27" t="s">
        <v>45</v>
      </c>
      <c r="C27">
        <v>3200000</v>
      </c>
      <c r="D27">
        <v>3105000</v>
      </c>
      <c r="E27">
        <v>1160</v>
      </c>
      <c r="F27">
        <v>1080</v>
      </c>
      <c r="G27">
        <f t="shared" si="0"/>
        <v>2758.6206896551726</v>
      </c>
      <c r="H27" s="2">
        <f t="shared" si="1"/>
        <v>-95000</v>
      </c>
      <c r="I27" s="2">
        <f t="shared" si="2"/>
        <v>220689.65517241368</v>
      </c>
      <c r="J27" s="2">
        <f t="shared" si="3"/>
        <v>125689.65517241368</v>
      </c>
      <c r="K27" s="2">
        <f t="shared" si="4"/>
        <v>0</v>
      </c>
    </row>
    <row r="28" spans="1:11" ht="21" customHeight="1">
      <c r="A28" t="s">
        <v>29</v>
      </c>
      <c r="B28" t="s">
        <v>46</v>
      </c>
      <c r="C28">
        <v>3600000</v>
      </c>
      <c r="D28">
        <v>3835000</v>
      </c>
      <c r="E28">
        <v>1320</v>
      </c>
      <c r="F28">
        <v>1240</v>
      </c>
      <c r="G28">
        <f t="shared" si="0"/>
        <v>2727.2727272727275</v>
      </c>
      <c r="H28" s="2">
        <f t="shared" si="1"/>
        <v>235000</v>
      </c>
      <c r="I28" s="2">
        <f t="shared" si="2"/>
        <v>218181.81818181789</v>
      </c>
      <c r="J28" s="2">
        <f t="shared" si="3"/>
        <v>453181.81818181789</v>
      </c>
      <c r="K28" s="2">
        <f t="shared" si="4"/>
        <v>0</v>
      </c>
    </row>
    <row r="29" spans="1:11" ht="21" customHeight="1">
      <c r="A29" t="s">
        <v>30</v>
      </c>
      <c r="B29" t="s">
        <v>44</v>
      </c>
      <c r="C29">
        <v>2800000</v>
      </c>
      <c r="D29">
        <v>2925000</v>
      </c>
      <c r="E29">
        <v>1000</v>
      </c>
      <c r="F29">
        <v>920</v>
      </c>
      <c r="G29">
        <f t="shared" si="0"/>
        <v>2800</v>
      </c>
      <c r="H29" s="2">
        <f t="shared" si="1"/>
        <v>125000</v>
      </c>
      <c r="I29" s="2">
        <f t="shared" si="2"/>
        <v>224000</v>
      </c>
      <c r="J29" s="2">
        <f t="shared" si="3"/>
        <v>349000</v>
      </c>
      <c r="K29" s="2">
        <f t="shared" si="4"/>
        <v>0</v>
      </c>
    </row>
    <row r="30" spans="1:11" ht="21" customHeight="1">
      <c r="A30" t="s">
        <v>30</v>
      </c>
      <c r="B30" t="s">
        <v>45</v>
      </c>
      <c r="C30">
        <v>3200000</v>
      </c>
      <c r="D30">
        <v>3435000</v>
      </c>
      <c r="E30">
        <v>1160</v>
      </c>
      <c r="F30">
        <v>1030</v>
      </c>
      <c r="G30">
        <f t="shared" si="0"/>
        <v>2758.6206896551726</v>
      </c>
      <c r="H30" s="2">
        <f t="shared" si="1"/>
        <v>235000</v>
      </c>
      <c r="I30" s="2">
        <f t="shared" si="2"/>
        <v>358620.68965517217</v>
      </c>
      <c r="J30" s="2">
        <f t="shared" si="3"/>
        <v>593620.68965517217</v>
      </c>
      <c r="K30" s="2">
        <f t="shared" si="4"/>
        <v>0</v>
      </c>
    </row>
    <row r="31" spans="1:11" ht="21" customHeight="1">
      <c r="A31" t="s">
        <v>30</v>
      </c>
      <c r="B31" t="s">
        <v>46</v>
      </c>
      <c r="C31">
        <v>3600000</v>
      </c>
      <c r="D31">
        <v>3725000</v>
      </c>
      <c r="E31">
        <v>1320</v>
      </c>
      <c r="F31">
        <v>1240</v>
      </c>
      <c r="G31">
        <f t="shared" si="0"/>
        <v>2727.2727272727275</v>
      </c>
      <c r="H31" s="2">
        <f t="shared" si="1"/>
        <v>125000</v>
      </c>
      <c r="I31" s="2">
        <f t="shared" si="2"/>
        <v>218181.81818181789</v>
      </c>
      <c r="J31" s="2">
        <f t="shared" si="3"/>
        <v>343181.81818181789</v>
      </c>
      <c r="K31" s="2">
        <f t="shared" si="4"/>
        <v>0</v>
      </c>
    </row>
    <row r="32" spans="1:11" ht="21" customHeight="1">
      <c r="A32" t="s">
        <v>31</v>
      </c>
      <c r="B32" t="s">
        <v>44</v>
      </c>
      <c r="C32">
        <v>2800000</v>
      </c>
      <c r="D32">
        <v>3035000</v>
      </c>
      <c r="E32">
        <v>1000</v>
      </c>
      <c r="F32">
        <v>1010</v>
      </c>
      <c r="G32">
        <f t="shared" si="0"/>
        <v>2800</v>
      </c>
      <c r="H32" s="2">
        <f t="shared" si="1"/>
        <v>235000</v>
      </c>
      <c r="I32" s="2">
        <f t="shared" si="2"/>
        <v>-28000</v>
      </c>
      <c r="J32" s="2">
        <f t="shared" si="3"/>
        <v>207000</v>
      </c>
      <c r="K32" s="2">
        <f t="shared" si="4"/>
        <v>0</v>
      </c>
    </row>
    <row r="33" spans="1:11" ht="21" customHeight="1">
      <c r="A33" t="s">
        <v>31</v>
      </c>
      <c r="B33" t="s">
        <v>45</v>
      </c>
      <c r="C33">
        <v>3200000</v>
      </c>
      <c r="D33">
        <v>3105000</v>
      </c>
      <c r="E33">
        <v>1160</v>
      </c>
      <c r="F33">
        <v>1030</v>
      </c>
      <c r="G33">
        <f t="shared" si="0"/>
        <v>2758.6206896551726</v>
      </c>
      <c r="H33" s="2">
        <f t="shared" si="1"/>
        <v>-95000</v>
      </c>
      <c r="I33" s="2">
        <f t="shared" si="2"/>
        <v>358620.68965517217</v>
      </c>
      <c r="J33" s="2">
        <f t="shared" si="3"/>
        <v>263620.68965517217</v>
      </c>
      <c r="K33" s="2">
        <f t="shared" si="4"/>
        <v>0</v>
      </c>
    </row>
    <row r="34" spans="1:11" ht="21" customHeight="1">
      <c r="A34" t="s">
        <v>31</v>
      </c>
      <c r="B34" t="s">
        <v>46</v>
      </c>
      <c r="C34">
        <v>3600000</v>
      </c>
      <c r="D34">
        <v>3835000</v>
      </c>
      <c r="E34">
        <v>1320</v>
      </c>
      <c r="F34">
        <v>1240</v>
      </c>
      <c r="G34">
        <f t="shared" si="0"/>
        <v>2727.2727272727275</v>
      </c>
      <c r="H34" s="2">
        <f t="shared" si="1"/>
        <v>235000</v>
      </c>
      <c r="I34" s="2">
        <f t="shared" si="2"/>
        <v>218181.81818181789</v>
      </c>
      <c r="J34" s="2">
        <f t="shared" si="3"/>
        <v>453181.81818181789</v>
      </c>
      <c r="K34" s="2">
        <f t="shared" si="4"/>
        <v>0</v>
      </c>
    </row>
    <row r="35" spans="1:11" ht="21" customHeight="1">
      <c r="A35" t="s">
        <v>32</v>
      </c>
      <c r="B35" t="s">
        <v>44</v>
      </c>
      <c r="C35">
        <v>2800000</v>
      </c>
      <c r="D35">
        <v>2925000</v>
      </c>
      <c r="E35">
        <v>1000</v>
      </c>
      <c r="F35">
        <v>870</v>
      </c>
      <c r="G35">
        <f t="shared" si="0"/>
        <v>2800</v>
      </c>
      <c r="H35" s="2">
        <f t="shared" si="1"/>
        <v>125000</v>
      </c>
      <c r="I35" s="2">
        <f t="shared" si="2"/>
        <v>364000</v>
      </c>
      <c r="J35" s="2">
        <f t="shared" si="3"/>
        <v>489000</v>
      </c>
      <c r="K35" s="2">
        <f t="shared" si="4"/>
        <v>0</v>
      </c>
    </row>
    <row r="36" spans="1:11" ht="21" customHeight="1">
      <c r="A36" t="s">
        <v>32</v>
      </c>
      <c r="B36" t="s">
        <v>45</v>
      </c>
      <c r="C36">
        <v>3200000</v>
      </c>
      <c r="D36">
        <v>3105000</v>
      </c>
      <c r="E36">
        <v>1160</v>
      </c>
      <c r="F36">
        <v>1030</v>
      </c>
      <c r="G36">
        <f t="shared" si="0"/>
        <v>2758.6206896551726</v>
      </c>
      <c r="H36" s="2">
        <f t="shared" si="1"/>
        <v>-95000</v>
      </c>
      <c r="I36" s="2">
        <f t="shared" si="2"/>
        <v>358620.68965517217</v>
      </c>
      <c r="J36" s="2">
        <f t="shared" si="3"/>
        <v>263620.68965517217</v>
      </c>
      <c r="K36" s="2">
        <f t="shared" si="4"/>
        <v>0</v>
      </c>
    </row>
    <row r="37" spans="1:11" ht="21" customHeight="1">
      <c r="A37" t="s">
        <v>32</v>
      </c>
      <c r="B37" t="s">
        <v>46</v>
      </c>
      <c r="C37">
        <v>3600000</v>
      </c>
      <c r="D37">
        <v>3505000</v>
      </c>
      <c r="E37">
        <v>1320</v>
      </c>
      <c r="F37">
        <v>1190</v>
      </c>
      <c r="G37">
        <f t="shared" si="0"/>
        <v>2727.2727272727275</v>
      </c>
      <c r="H37" s="2">
        <f t="shared" si="1"/>
        <v>-95000</v>
      </c>
      <c r="I37" s="2">
        <f t="shared" si="2"/>
        <v>354545.45454545412</v>
      </c>
      <c r="J37" s="2">
        <f t="shared" si="3"/>
        <v>259545.45454545412</v>
      </c>
      <c r="K37" s="2">
        <f t="shared" si="4"/>
        <v>0</v>
      </c>
    </row>
    <row r="38" spans="1:11" ht="21" customHeight="1">
      <c r="A38" t="s">
        <v>33</v>
      </c>
      <c r="B38" t="s">
        <v>44</v>
      </c>
      <c r="C38">
        <v>2800000</v>
      </c>
      <c r="D38">
        <v>3035000</v>
      </c>
      <c r="E38">
        <v>1000</v>
      </c>
      <c r="F38">
        <v>920</v>
      </c>
      <c r="G38">
        <f t="shared" si="0"/>
        <v>2800</v>
      </c>
      <c r="H38" s="2">
        <f t="shared" si="1"/>
        <v>235000</v>
      </c>
      <c r="I38" s="2">
        <f t="shared" si="2"/>
        <v>224000</v>
      </c>
      <c r="J38" s="2">
        <f t="shared" si="3"/>
        <v>459000</v>
      </c>
      <c r="K38" s="2">
        <f t="shared" si="4"/>
        <v>0</v>
      </c>
    </row>
    <row r="39" spans="1:11" ht="21" customHeight="1">
      <c r="A39" t="s">
        <v>33</v>
      </c>
      <c r="B39" t="s">
        <v>45</v>
      </c>
      <c r="C39">
        <v>3200000</v>
      </c>
      <c r="D39">
        <v>3105000</v>
      </c>
      <c r="E39">
        <v>1160</v>
      </c>
      <c r="F39">
        <v>1030</v>
      </c>
      <c r="G39">
        <f t="shared" si="0"/>
        <v>2758.6206896551726</v>
      </c>
      <c r="H39" s="2">
        <f t="shared" si="1"/>
        <v>-95000</v>
      </c>
      <c r="I39" s="2">
        <f t="shared" si="2"/>
        <v>358620.68965517217</v>
      </c>
      <c r="J39" s="2">
        <f t="shared" si="3"/>
        <v>263620.68965517217</v>
      </c>
      <c r="K39" s="2">
        <f t="shared" si="4"/>
        <v>0</v>
      </c>
    </row>
    <row r="40" spans="1:11" ht="21" customHeight="1">
      <c r="A40" t="s">
        <v>33</v>
      </c>
      <c r="B40" t="s">
        <v>46</v>
      </c>
      <c r="C40">
        <v>3600000</v>
      </c>
      <c r="D40">
        <v>3505000</v>
      </c>
      <c r="E40">
        <v>1320</v>
      </c>
      <c r="F40">
        <v>1240</v>
      </c>
      <c r="G40">
        <f t="shared" si="0"/>
        <v>2727.2727272727275</v>
      </c>
      <c r="H40" s="2">
        <f t="shared" si="1"/>
        <v>-95000</v>
      </c>
      <c r="I40" s="2">
        <f t="shared" si="2"/>
        <v>218181.81818181789</v>
      </c>
      <c r="J40" s="2">
        <f t="shared" si="3"/>
        <v>123181.81818181789</v>
      </c>
      <c r="K40" s="2">
        <f t="shared" si="4"/>
        <v>0</v>
      </c>
    </row>
  </sheetData>
  <mergeCells count="1">
    <mergeCell ref="A1:K2"/>
  </mergeCells>
  <phoneticPr fontId="7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3"/>
  <sheetViews>
    <sheetView workbookViewId="0"/>
  </sheetViews>
  <sheetFormatPr defaultRowHeight="14"/>
  <sheetData>
    <row r="1" spans="1:2">
      <c r="A1" t="s">
        <v>3</v>
      </c>
      <c r="B1" t="s">
        <v>5</v>
      </c>
    </row>
    <row r="2" spans="1:2">
      <c r="A2" t="s">
        <v>4</v>
      </c>
      <c r="B2" t="s">
        <v>6</v>
      </c>
    </row>
    <row r="3" spans="1:2">
      <c r="A3" t="s">
        <v>44</v>
      </c>
      <c r="B3" t="s">
        <v>20</v>
      </c>
    </row>
    <row r="4" spans="1:2">
      <c r="A4" t="s">
        <v>45</v>
      </c>
      <c r="B4" t="s">
        <v>21</v>
      </c>
    </row>
    <row r="5" spans="1:2">
      <c r="A5" t="s">
        <v>46</v>
      </c>
      <c r="B5" t="s">
        <v>23</v>
      </c>
    </row>
    <row r="6" spans="1:2">
      <c r="B6" t="s">
        <v>24</v>
      </c>
    </row>
    <row r="7" spans="1:2">
      <c r="B7" t="s">
        <v>26</v>
      </c>
    </row>
    <row r="8" spans="1:2">
      <c r="B8" t="s">
        <v>27</v>
      </c>
    </row>
    <row r="9" spans="1:2">
      <c r="B9" t="s">
        <v>29</v>
      </c>
    </row>
    <row r="10" spans="1:2">
      <c r="B10" t="s">
        <v>30</v>
      </c>
    </row>
    <row r="11" spans="1:2">
      <c r="B11" t="s">
        <v>31</v>
      </c>
    </row>
    <row r="12" spans="1:2">
      <c r="B12" t="s">
        <v>32</v>
      </c>
    </row>
    <row r="13" spans="1:2">
      <c r="B13" t="s">
        <v>33</v>
      </c>
    </row>
  </sheetData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分析ダッシュボード</vt:lpstr>
      <vt:lpstr>差異集計</vt:lpstr>
      <vt:lpstr>材料費</vt:lpstr>
      <vt:lpstr>労務費</vt:lpstr>
      <vt:lpstr>製造間接費</vt:lpstr>
      <vt:lpstr>設定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2026-11-01T13:51:18Z</dcterms:modified>
</cp:coreProperties>
</file>